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D8E316F7-440F-45FF-9DF7-BF320FFA4434}" xr6:coauthVersionLast="36" xr6:coauthVersionMax="36" xr10:uidLastSave="{00000000-0000-0000-0000-000000000000}"/>
  <bookViews>
    <workbookView xWindow="0" yWindow="0" windowWidth="23040" windowHeight="885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52" i="6" l="1"/>
  <c r="Q7052" i="6"/>
  <c r="N138" i="10"/>
  <c r="K138" i="10"/>
  <c r="F4265" i="13"/>
  <c r="E4265" i="13"/>
  <c r="N116" i="10" l="1"/>
  <c r="K116" i="10"/>
  <c r="N38" i="10"/>
  <c r="K38" i="10"/>
  <c r="H3326" i="17"/>
  <c r="G3326" i="17"/>
  <c r="F3326" i="17"/>
  <c r="E3326" i="17"/>
  <c r="F3325" i="17"/>
  <c r="E3325" i="17"/>
  <c r="F3324" i="17"/>
  <c r="E3324" i="17"/>
  <c r="X7052" i="6"/>
  <c r="O7052" i="6"/>
  <c r="N7052" i="6"/>
  <c r="M7052" i="6"/>
  <c r="I7052" i="6"/>
  <c r="Q7051" i="6"/>
  <c r="X7051" i="6"/>
  <c r="W7051" i="6"/>
  <c r="X7050" i="6"/>
  <c r="W7050" i="6"/>
  <c r="Q7050" i="6"/>
  <c r="M7051" i="6"/>
  <c r="I7051" i="6"/>
  <c r="M7050" i="6"/>
  <c r="I7050" i="6"/>
  <c r="Q7049" i="6"/>
  <c r="Q7048" i="6"/>
  <c r="Q7047" i="6"/>
  <c r="Q7045" i="6"/>
  <c r="Q7044" i="6"/>
  <c r="Q7043" i="6"/>
  <c r="Q7041" i="6"/>
  <c r="F3323" i="17" l="1"/>
  <c r="E3323" i="17"/>
  <c r="W7049" i="6"/>
  <c r="X7049" i="6"/>
  <c r="M7049" i="6"/>
  <c r="I7049" i="6"/>
  <c r="F3322" i="17" l="1"/>
  <c r="E3322" i="17"/>
  <c r="W7048" i="6"/>
  <c r="X7048" i="6"/>
  <c r="M7048" i="6"/>
  <c r="I7048" i="6"/>
  <c r="W7047" i="6" l="1"/>
  <c r="F3321" i="17"/>
  <c r="E3321" i="17"/>
  <c r="F3320" i="17"/>
  <c r="E3320" i="17"/>
  <c r="W7046" i="6"/>
  <c r="M7047" i="6"/>
  <c r="X7047" i="6"/>
  <c r="I7047" i="6"/>
  <c r="M7046" i="6"/>
  <c r="X7046" i="6"/>
  <c r="I7046" i="6"/>
  <c r="W7045" i="6" l="1"/>
  <c r="F3319" i="17"/>
  <c r="E3319" i="17"/>
  <c r="M7045" i="6"/>
  <c r="X7045" i="6"/>
  <c r="I7045" i="6"/>
  <c r="K139" i="10" l="1"/>
  <c r="F3318" i="17" l="1"/>
  <c r="E3318" i="17"/>
  <c r="W7044" i="6"/>
  <c r="M7044" i="6"/>
  <c r="X7044" i="6"/>
  <c r="I7044" i="6"/>
  <c r="F3317" i="17" l="1"/>
  <c r="F3316" i="17"/>
  <c r="E3317" i="17"/>
  <c r="E3316" i="17"/>
  <c r="W7043" i="6"/>
  <c r="I7043" i="6"/>
  <c r="W7042" i="6"/>
  <c r="I7042" i="6"/>
  <c r="M7043" i="6"/>
  <c r="X7043" i="6"/>
  <c r="M7042" i="6"/>
  <c r="X7042" i="6"/>
  <c r="J116" i="10" l="1"/>
  <c r="F4260" i="13"/>
  <c r="E4260" i="13"/>
  <c r="J138" i="10" s="1"/>
  <c r="K98" i="10"/>
  <c r="K87" i="10"/>
  <c r="K63" i="10"/>
  <c r="F3315" i="17"/>
  <c r="F3314" i="17"/>
  <c r="E3315" i="17"/>
  <c r="H3314" i="17"/>
  <c r="G3314" i="17"/>
  <c r="E3314" i="17"/>
  <c r="I7041" i="6"/>
  <c r="M7041" i="6"/>
  <c r="X7041" i="6"/>
  <c r="W7041" i="6"/>
  <c r="W7039" i="6"/>
  <c r="X7039" i="6"/>
  <c r="I7039" i="6"/>
  <c r="V7040" i="6"/>
  <c r="X7040" i="6" s="1"/>
  <c r="O7039" i="6"/>
  <c r="N7039" i="6"/>
  <c r="M7039" i="6"/>
  <c r="K117" i="10" l="1"/>
  <c r="Q7038" i="6"/>
  <c r="W7038" i="6" s="1"/>
  <c r="I7038" i="6"/>
  <c r="F3313" i="17"/>
  <c r="E3313" i="17"/>
  <c r="X7038" i="6"/>
  <c r="M7038" i="6"/>
  <c r="Q7037" i="6" l="1"/>
  <c r="W7037" i="6" s="1"/>
  <c r="J38" i="10" l="1"/>
  <c r="K39" i="10" s="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H116" i="10"/>
  <c r="I117" i="10" s="1"/>
  <c r="F3271" i="17"/>
  <c r="E3271" i="17"/>
  <c r="X6994" i="6"/>
  <c r="M6994" i="6"/>
  <c r="I6994" i="6"/>
  <c r="Q6993" i="6"/>
  <c r="W6993" i="6" s="1"/>
  <c r="F3270" i="17"/>
  <c r="E3270" i="17"/>
  <c r="X6993" i="6"/>
  <c r="M6993" i="6"/>
  <c r="I6993" i="6"/>
  <c r="Q6992" i="6"/>
  <c r="W6992" i="6" s="1"/>
  <c r="F3269" i="17"/>
  <c r="E3269" i="17"/>
  <c r="X6992" i="6"/>
  <c r="M6992" i="6"/>
  <c r="I6992" i="6"/>
  <c r="Q6991" i="6"/>
  <c r="W6991" i="6" s="1"/>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P6985" i="6"/>
  <c r="V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Q6980" i="6"/>
  <c r="W6980" i="6" s="1"/>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W6972" i="6" s="1"/>
  <c r="F3249" i="17"/>
  <c r="E3249" i="17"/>
  <c r="X6972" i="6"/>
  <c r="M6972" i="6"/>
  <c r="I6972" i="6"/>
  <c r="F138" i="10"/>
  <c r="Q6970" i="6"/>
  <c r="W6970" i="6" s="1"/>
  <c r="E4234" i="13"/>
  <c r="G138" i="10" s="1"/>
  <c r="G38" i="10"/>
  <c r="H3248" i="17"/>
  <c r="G3248" i="17"/>
  <c r="G116" i="10"/>
  <c r="F3248" i="17"/>
  <c r="E3248" i="17"/>
  <c r="X6970" i="6"/>
  <c r="N6970" i="6"/>
  <c r="M6970" i="6"/>
  <c r="I6970" i="6"/>
  <c r="Q6969" i="6"/>
  <c r="W6969" i="6" s="1"/>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Q6962" i="6"/>
  <c r="W6962" i="6" s="1"/>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Q6955" i="6"/>
  <c r="W6955" i="6" s="1"/>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s="1"/>
  <c r="F3222" i="17"/>
  <c r="E3222" i="17"/>
  <c r="X6943" i="6"/>
  <c r="M6943" i="6"/>
  <c r="I6943" i="6"/>
  <c r="Q6942" i="6"/>
  <c r="W6942" i="6" s="1"/>
  <c r="F3221" i="17"/>
  <c r="E3221" i="17"/>
  <c r="X6942" i="6"/>
  <c r="M6942" i="6"/>
  <c r="I6942" i="6"/>
  <c r="Q6941" i="6"/>
  <c r="W6941" i="6" s="1"/>
  <c r="F3220" i="17"/>
  <c r="E3220" i="17"/>
  <c r="X6941" i="6"/>
  <c r="M6941" i="6"/>
  <c r="I6941" i="6"/>
  <c r="Q6940" i="6"/>
  <c r="W6940" i="6" s="1"/>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F3216" i="17"/>
  <c r="E3216" i="17"/>
  <c r="I3215" i="17"/>
  <c r="F3215" i="17"/>
  <c r="E3215" i="17"/>
  <c r="I6936" i="6"/>
  <c r="M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E38" i="10" s="1"/>
  <c r="V6926" i="6"/>
  <c r="X6926" i="6" s="1"/>
  <c r="X6925" i="6"/>
  <c r="F3205" i="17"/>
  <c r="F3206" i="17"/>
  <c r="E3206" i="17"/>
  <c r="E3205" i="17"/>
  <c r="M6927" i="6"/>
  <c r="M6925" i="6"/>
  <c r="I6925" i="6"/>
  <c r="I6927" i="6"/>
  <c r="F3204" i="17"/>
  <c r="E3204" i="17"/>
  <c r="Q6924" i="6"/>
  <c r="W6924" i="6" s="1"/>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s="1"/>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s="1"/>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s="1"/>
  <c r="F3186" i="17"/>
  <c r="E3186" i="17"/>
  <c r="X6906" i="6"/>
  <c r="M6906" i="6"/>
  <c r="I6906" i="6"/>
  <c r="E98" i="10"/>
  <c r="E63" i="10"/>
  <c r="Q6905" i="6"/>
  <c r="W6905" i="6" s="1"/>
  <c r="E3185" i="17"/>
  <c r="X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s="1"/>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s="1"/>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s="1"/>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s="1"/>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s="1"/>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s="1"/>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W6789" i="6" s="1"/>
  <c r="F3077" i="17"/>
  <c r="E3077" i="17"/>
  <c r="X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s="1"/>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s="1"/>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W6767" i="6" s="1"/>
  <c r="X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s="1"/>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W6755" i="6" s="1"/>
  <c r="F3044" i="17"/>
  <c r="E3044" i="17"/>
  <c r="X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W6739" i="6" s="1"/>
  <c r="F3029" i="17"/>
  <c r="E3029" i="17"/>
  <c r="X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W6726" i="6" s="1"/>
  <c r="F3016" i="17"/>
  <c r="E3016" i="17"/>
  <c r="X6726" i="6"/>
  <c r="M6726" i="6"/>
  <c r="I6726" i="6"/>
  <c r="Q6725" i="6"/>
  <c r="W6725" i="6" s="1"/>
  <c r="N6723" i="6"/>
  <c r="F3015" i="17"/>
  <c r="E3015" i="17"/>
  <c r="X6725" i="6"/>
  <c r="M6725" i="6"/>
  <c r="I6725" i="6"/>
  <c r="E4138" i="13"/>
  <c r="Q6723" i="6"/>
  <c r="W6723" i="6" s="1"/>
  <c r="H3014" i="17"/>
  <c r="G3014" i="17"/>
  <c r="F3014" i="17"/>
  <c r="E3014" i="17"/>
  <c r="X6723" i="6"/>
  <c r="O6723" i="6"/>
  <c r="M6723" i="6"/>
  <c r="I6723" i="6"/>
  <c r="Q6722" i="6"/>
  <c r="W6722" i="6" s="1"/>
  <c r="F3013" i="17"/>
  <c r="E3013" i="17"/>
  <c r="X6722" i="6"/>
  <c r="M6722" i="6"/>
  <c r="I6722" i="6"/>
  <c r="Q6721" i="6"/>
  <c r="W6721" i="6" s="1"/>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s="1"/>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W6709" i="6" s="1"/>
  <c r="F3000" i="17"/>
  <c r="E3000" i="17"/>
  <c r="X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1" i="6"/>
  <c r="O6701" i="6"/>
  <c r="M6701" i="6"/>
  <c r="I6701" i="6"/>
  <c r="Q6700" i="6"/>
  <c r="W6700" i="6" s="1"/>
  <c r="F2992" i="17"/>
  <c r="E2992" i="17"/>
  <c r="X6700" i="6"/>
  <c r="M6700" i="6"/>
  <c r="I6700" i="6"/>
  <c r="Q6699" i="6"/>
  <c r="W6699" i="6" s="1"/>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W6683" i="6" s="1"/>
  <c r="Q6681" i="6"/>
  <c r="W6681" i="6"/>
  <c r="F2975" i="17"/>
  <c r="E2975" i="17"/>
  <c r="I6683" i="6"/>
  <c r="M6683" i="6"/>
  <c r="M6682" i="6"/>
  <c r="I6682" i="6"/>
  <c r="E2974" i="17"/>
  <c r="F2974" i="17"/>
  <c r="F2973" i="17"/>
  <c r="E2973" i="17"/>
  <c r="X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s="1"/>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W6660" i="6" s="1"/>
  <c r="Q6659" i="6"/>
  <c r="I2952" i="17"/>
  <c r="F2953" i="17"/>
  <c r="E2953" i="17"/>
  <c r="F2952" i="17"/>
  <c r="E2952" i="17"/>
  <c r="P6659" i="6"/>
  <c r="X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s="1"/>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s="1"/>
  <c r="F2930" i="17"/>
  <c r="E2930" i="17"/>
  <c r="X6636" i="6"/>
  <c r="M6636" i="6"/>
  <c r="I6636" i="6"/>
  <c r="Q6635" i="6"/>
  <c r="W6635" i="6" s="1"/>
  <c r="O5293" i="6"/>
  <c r="O6609" i="6"/>
  <c r="H2928" i="17"/>
  <c r="G2928" i="17"/>
  <c r="F2929" i="17"/>
  <c r="E2929" i="17"/>
  <c r="X6635" i="6"/>
  <c r="M6635" i="6"/>
  <c r="I6635" i="6"/>
  <c r="V6634" i="6"/>
  <c r="X6634" i="6" s="1"/>
  <c r="D4104" i="13"/>
  <c r="D4103" i="13"/>
  <c r="D4102" i="13"/>
  <c r="D4101" i="13"/>
  <c r="D4100" i="13"/>
  <c r="D4099" i="13"/>
  <c r="D4098" i="13"/>
  <c r="D4097" i="13"/>
  <c r="D4096" i="13"/>
  <c r="D4095" i="13"/>
  <c r="E4104" i="13" s="1"/>
  <c r="Q6633" i="6"/>
  <c r="W6633" i="6" s="1"/>
  <c r="F2928" i="17"/>
  <c r="E2928" i="17"/>
  <c r="Q6632" i="6"/>
  <c r="W6632" i="6" s="1"/>
  <c r="Q6631" i="6"/>
  <c r="W6631" i="6" s="1"/>
  <c r="I6633" i="6"/>
  <c r="I6632" i="6"/>
  <c r="X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W6617" i="6" s="1"/>
  <c r="X6617" i="6"/>
  <c r="M6617" i="6"/>
  <c r="I6617" i="6"/>
  <c r="F2912" i="17"/>
  <c r="E2912" i="17"/>
  <c r="F2911" i="17"/>
  <c r="E2911" i="17"/>
  <c r="Q6616" i="6"/>
  <c r="W6616" i="6" s="1"/>
  <c r="X6616" i="6"/>
  <c r="M6616" i="6"/>
  <c r="I6616" i="6"/>
  <c r="Q6614" i="6"/>
  <c r="W6614" i="6" s="1"/>
  <c r="Q6615" i="6"/>
  <c r="W6615" i="6" s="1"/>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X6610" i="6" s="1"/>
  <c r="F2905" i="17"/>
  <c r="E2905" i="17"/>
  <c r="X6609" i="6"/>
  <c r="I6609" i="6"/>
  <c r="M6609"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V6543" i="6"/>
  <c r="X6543" i="6" s="1"/>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s="1"/>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W6570" i="6" s="1"/>
  <c r="F2867" i="17"/>
  <c r="E2867" i="17"/>
  <c r="X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W6556" i="6" s="1"/>
  <c r="Q6555" i="6"/>
  <c r="W6555" i="6" s="1"/>
  <c r="E2854" i="17"/>
  <c r="E2853" i="17"/>
  <c r="X6556" i="6"/>
  <c r="X6555" i="6"/>
  <c r="M6556" i="6"/>
  <c r="M6555" i="6"/>
  <c r="I6555" i="6"/>
  <c r="I6556" i="6"/>
  <c r="Q6554" i="6"/>
  <c r="W6554" i="6" s="1"/>
  <c r="F2852" i="17"/>
  <c r="E2852" i="17"/>
  <c r="X6554" i="6"/>
  <c r="M6554" i="6"/>
  <c r="I6554" i="6"/>
  <c r="Q6553" i="6"/>
  <c r="W6553" i="6" s="1"/>
  <c r="F2851" i="17"/>
  <c r="E2851" i="17"/>
  <c r="X6553" i="6"/>
  <c r="M6553" i="6"/>
  <c r="I6553" i="6"/>
  <c r="Q6552" i="6"/>
  <c r="W6552" i="6" s="1"/>
  <c r="F2850" i="17"/>
  <c r="E2850" i="17"/>
  <c r="X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s="1"/>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W6525" i="6" s="1"/>
  <c r="F2824" i="17"/>
  <c r="E2824" i="17"/>
  <c r="X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W6517" i="6" s="1"/>
  <c r="F2817" i="17"/>
  <c r="E2817" i="17"/>
  <c r="X6517" i="6"/>
  <c r="M6517" i="6"/>
  <c r="I6517" i="6"/>
  <c r="Q6516" i="6"/>
  <c r="W6516" i="6" s="1"/>
  <c r="F2816" i="17"/>
  <c r="E2816" i="17"/>
  <c r="X6516" i="6"/>
  <c r="M6516" i="6"/>
  <c r="I6516" i="6"/>
  <c r="Q6515" i="6"/>
  <c r="W6515" i="6" s="1"/>
  <c r="F2815" i="17"/>
  <c r="E2815" i="17"/>
  <c r="X6515" i="6"/>
  <c r="M6515" i="6"/>
  <c r="I6515" i="6"/>
  <c r="Q6514" i="6"/>
  <c r="W6514" i="6" s="1"/>
  <c r="F2814" i="17"/>
  <c r="E2814" i="17"/>
  <c r="X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W6507" i="6" s="1"/>
  <c r="F2807" i="17"/>
  <c r="E2807" i="17"/>
  <c r="X6507" i="6"/>
  <c r="M6507" i="6"/>
  <c r="I6507" i="6"/>
  <c r="Q6506" i="6"/>
  <c r="W6506" i="6" s="1"/>
  <c r="F2806" i="17"/>
  <c r="E2806" i="17"/>
  <c r="X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W6495" i="6" s="1"/>
  <c r="Q6494" i="6"/>
  <c r="W6494" i="6" s="1"/>
  <c r="F2796" i="17"/>
  <c r="E2796" i="17"/>
  <c r="I6495" i="6"/>
  <c r="X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W6484" i="6" s="1"/>
  <c r="Q6483" i="6"/>
  <c r="W6483" i="6" s="1"/>
  <c r="Q6482" i="6"/>
  <c r="W6482" i="6" s="1"/>
  <c r="Q6481" i="6"/>
  <c r="W6481" i="6" s="1"/>
  <c r="X6481" i="6"/>
  <c r="X6482" i="6"/>
  <c r="X6483" i="6"/>
  <c r="X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W6466" i="6" s="1"/>
  <c r="F2768" i="17"/>
  <c r="E2768" i="17"/>
  <c r="X6466" i="6"/>
  <c r="M6466" i="6"/>
  <c r="I6466" i="6"/>
  <c r="Q6465" i="6"/>
  <c r="W6465" i="6" s="1"/>
  <c r="F2767" i="17"/>
  <c r="E2767" i="17"/>
  <c r="X6465" i="6"/>
  <c r="M6465" i="6"/>
  <c r="I6465" i="6"/>
  <c r="Q6464" i="6"/>
  <c r="W6464" i="6" s="1"/>
  <c r="F2766" i="17"/>
  <c r="E2766" i="17"/>
  <c r="X6464" i="6"/>
  <c r="M6464" i="6"/>
  <c r="I6464" i="6"/>
  <c r="Q6463" i="6"/>
  <c r="W6463" i="6" s="1"/>
  <c r="F2765" i="17"/>
  <c r="E2765" i="17"/>
  <c r="X6463" i="6"/>
  <c r="M6463" i="6"/>
  <c r="I6463" i="6"/>
  <c r="Q6462" i="6"/>
  <c r="W6462" i="6" s="1"/>
  <c r="F2764" i="17"/>
  <c r="E2764" i="17"/>
  <c r="X6462" i="6"/>
  <c r="M6462" i="6"/>
  <c r="I6462" i="6"/>
  <c r="F2763" i="17"/>
  <c r="E2763" i="17"/>
  <c r="Q6461" i="6"/>
  <c r="W6461" i="6" s="1"/>
  <c r="X6461" i="6"/>
  <c r="M6461" i="6"/>
  <c r="I6461" i="6"/>
  <c r="Q6460" i="6"/>
  <c r="W6460" i="6" s="1"/>
  <c r="F2762" i="17"/>
  <c r="E2762" i="17"/>
  <c r="X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s="1"/>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s="1"/>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W6434" i="6" s="1"/>
  <c r="F2737" i="17"/>
  <c r="E2737" i="17"/>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s="1"/>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W6416" i="6" s="1"/>
  <c r="F2720" i="17"/>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W6407" i="6" s="1"/>
  <c r="B2710" i="17"/>
  <c r="F2711" i="17"/>
  <c r="E2711" i="17"/>
  <c r="I6407" i="6"/>
  <c r="M6407" i="6"/>
  <c r="V6406" i="6"/>
  <c r="X6407" i="6"/>
  <c r="I6405" i="6"/>
  <c r="X6405" i="6"/>
  <c r="W6405" i="6"/>
  <c r="H2710" i="17"/>
  <c r="G2710" i="17"/>
  <c r="F2710" i="17"/>
  <c r="E2710" i="17"/>
  <c r="O6405" i="6"/>
  <c r="N6405" i="6"/>
  <c r="M6405" i="6"/>
  <c r="Q6404" i="6"/>
  <c r="W6404" i="6" s="1"/>
  <c r="F2709" i="17"/>
  <c r="E2709" i="17"/>
  <c r="Q6403" i="6"/>
  <c r="W6403" i="6"/>
  <c r="X6404" i="6"/>
  <c r="X6403" i="6"/>
  <c r="M6404" i="6"/>
  <c r="I6404" i="6"/>
  <c r="I6403" i="6"/>
  <c r="F2708" i="17"/>
  <c r="E2708" i="17"/>
  <c r="M6403" i="6"/>
  <c r="Q6402" i="6"/>
  <c r="W6402" i="6" s="1"/>
  <c r="I6402" i="6"/>
  <c r="X6402" i="6"/>
  <c r="F2707" i="17"/>
  <c r="E2707" i="17"/>
  <c r="M6402" i="6"/>
  <c r="Q6401" i="6"/>
  <c r="W6401" i="6" s="1"/>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W6395" i="6" s="1"/>
  <c r="Q6394" i="6"/>
  <c r="W6394" i="6" s="1"/>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s="1"/>
  <c r="X6377" i="6"/>
  <c r="I6377" i="6"/>
  <c r="M6377" i="6"/>
  <c r="Q6376" i="6"/>
  <c r="W6376" i="6" s="1"/>
  <c r="Q6375" i="6"/>
  <c r="W6375" i="6" s="1"/>
  <c r="X6376" i="6"/>
  <c r="X6375" i="6"/>
  <c r="I2681" i="17"/>
  <c r="F2682" i="17"/>
  <c r="E2682" i="17"/>
  <c r="M6376" i="6"/>
  <c r="I6375" i="6"/>
  <c r="I6376" i="6"/>
  <c r="F2681" i="17"/>
  <c r="E2681" i="17"/>
  <c r="M6375" i="6"/>
  <c r="Q6374" i="6"/>
  <c r="W6374" i="6" s="1"/>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s="1"/>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s="1"/>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W6359" i="6" s="1"/>
  <c r="I6359" i="6"/>
  <c r="X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W6350" i="6" s="1"/>
  <c r="X6350" i="6"/>
  <c r="M6350" i="6"/>
  <c r="F2657" i="17"/>
  <c r="E2657" i="17"/>
  <c r="I6350" i="6"/>
  <c r="Q6349" i="6"/>
  <c r="W6349" i="6" s="1"/>
  <c r="X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I6343" i="6"/>
  <c r="X6343" i="6"/>
  <c r="Q6342" i="6"/>
  <c r="W6342" i="6" s="1"/>
  <c r="X6342" i="6"/>
  <c r="M6342" i="6"/>
  <c r="F2649" i="17"/>
  <c r="E2649" i="17"/>
  <c r="I6342" i="6"/>
  <c r="Q6341" i="6"/>
  <c r="W6341" i="6" s="1"/>
  <c r="X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W6334" i="6" s="1"/>
  <c r="X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W6328" i="6" s="1"/>
  <c r="F2636" i="17"/>
  <c r="E2636" i="17"/>
  <c r="X6328" i="6"/>
  <c r="M6328" i="6"/>
  <c r="I6328" i="6"/>
  <c r="Q6327" i="6"/>
  <c r="W6327" i="6" s="1"/>
  <c r="X6327" i="6"/>
  <c r="M6327" i="6"/>
  <c r="F2635" i="17"/>
  <c r="E2635" i="17"/>
  <c r="I6327" i="6"/>
  <c r="Q6326" i="6"/>
  <c r="W6326" i="6" s="1"/>
  <c r="X6326" i="6"/>
  <c r="M6326" i="6"/>
  <c r="F2634" i="17"/>
  <c r="E2634" i="17"/>
  <c r="I6326" i="6"/>
  <c r="Q6325" i="6"/>
  <c r="W6325" i="6" s="1"/>
  <c r="F2633" i="17"/>
  <c r="E2633" i="17"/>
  <c r="X6325" i="6"/>
  <c r="I6325" i="6"/>
  <c r="M6325" i="6"/>
  <c r="Q6324" i="6"/>
  <c r="W6324" i="6" s="1"/>
  <c r="X6324" i="6"/>
  <c r="M6324" i="6"/>
  <c r="I6324" i="6"/>
  <c r="F2632" i="17"/>
  <c r="E2632" i="17"/>
  <c r="Q6323" i="6"/>
  <c r="W6323" i="6" s="1"/>
  <c r="F2631" i="17"/>
  <c r="E2631" i="17"/>
  <c r="M6323" i="6"/>
  <c r="X6323" i="6"/>
  <c r="I6323" i="6"/>
  <c r="Q6322" i="6"/>
  <c r="W6322" i="6" s="1"/>
  <c r="F2630" i="17"/>
  <c r="E2630" i="17"/>
  <c r="X6322" i="6"/>
  <c r="M6322" i="6"/>
  <c r="I6322" i="6"/>
  <c r="Q6321" i="6"/>
  <c r="W6321" i="6" s="1"/>
  <c r="F2629" i="17"/>
  <c r="E2629" i="17"/>
  <c r="X6321" i="6"/>
  <c r="M6321" i="6"/>
  <c r="I6321" i="6"/>
  <c r="Q6320" i="6"/>
  <c r="W6320" i="6" s="1"/>
  <c r="X6320" i="6"/>
  <c r="F2628" i="17"/>
  <c r="E2628"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W6305" i="6" s="1"/>
  <c r="F2614" i="17"/>
  <c r="E2614" i="17"/>
  <c r="X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W6297" i="6" s="1"/>
  <c r="F2606" i="17"/>
  <c r="E2606" i="17"/>
  <c r="X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W6274" i="6" s="1"/>
  <c r="O6269" i="6"/>
  <c r="X6274" i="6"/>
  <c r="M6274" i="6"/>
  <c r="F2584" i="17"/>
  <c r="E2584" i="17"/>
  <c r="I6274" i="6"/>
  <c r="Q6273" i="6"/>
  <c r="W6273" i="6" s="1"/>
  <c r="X6273" i="6"/>
  <c r="F2583" i="17"/>
  <c r="E2583" i="17"/>
  <c r="M6273" i="6"/>
  <c r="I6273" i="6"/>
  <c r="Q6272" i="6"/>
  <c r="W6272" i="6" s="1"/>
  <c r="F2582" i="17"/>
  <c r="E2582" i="17"/>
  <c r="X6272" i="6"/>
  <c r="M6272" i="6"/>
  <c r="I6272" i="6"/>
  <c r="Q6271" i="6"/>
  <c r="W6271" i="6" s="1"/>
  <c r="F2581" i="17"/>
  <c r="E2581"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L35" i="10" s="1"/>
  <c r="Q6269" i="6"/>
  <c r="W6269" i="6" s="1"/>
  <c r="V6179" i="6"/>
  <c r="X6179" i="6" s="1"/>
  <c r="V6202" i="6"/>
  <c r="V6225" i="6"/>
  <c r="V6247" i="6"/>
  <c r="V6043" i="6"/>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W6265" i="6" s="1"/>
  <c r="F2576" i="17"/>
  <c r="E2576" i="17"/>
  <c r="X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W6245" i="6" s="1"/>
  <c r="F2557" i="17"/>
  <c r="E2557" i="17"/>
  <c r="X6245" i="6"/>
  <c r="M6245" i="6"/>
  <c r="I6245" i="6"/>
  <c r="M6244" i="6"/>
  <c r="F2556" i="17"/>
  <c r="E2556" i="17"/>
  <c r="Q6244" i="6"/>
  <c r="W6244" i="6" s="1"/>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W6233" i="6" s="1"/>
  <c r="F2545" i="17"/>
  <c r="E2545" i="17"/>
  <c r="X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W6211" i="6" s="1"/>
  <c r="D3816" i="13"/>
  <c r="D3817" i="13"/>
  <c r="F2524" i="17"/>
  <c r="E2524" i="17"/>
  <c r="I6211" i="6"/>
  <c r="M6211" i="6"/>
  <c r="F2523" i="17"/>
  <c r="E2523" i="17"/>
  <c r="I2523" i="17"/>
  <c r="X6210" i="6"/>
  <c r="X6211" i="6"/>
  <c r="Q6210" i="6"/>
  <c r="W6210" i="6" s="1"/>
  <c r="I6210" i="6"/>
  <c r="M6210" i="6"/>
  <c r="Q6209" i="6"/>
  <c r="W6209" i="6" s="1"/>
  <c r="F2522" i="17"/>
  <c r="E2522" i="17"/>
  <c r="D3815" i="13"/>
  <c r="X6209" i="6"/>
  <c r="I6209" i="6"/>
  <c r="M6209" i="6"/>
  <c r="Q6208" i="6"/>
  <c r="W6208" i="6" s="1"/>
  <c r="F2521" i="17"/>
  <c r="E2521" i="17"/>
  <c r="D3814" i="13"/>
  <c r="X6208" i="6"/>
  <c r="I6208" i="6"/>
  <c r="M6208" i="6"/>
  <c r="Q6207" i="6"/>
  <c r="F2520" i="17"/>
  <c r="E2520" i="17"/>
  <c r="D3813" i="13"/>
  <c r="X6207" i="6"/>
  <c r="W6207" i="6"/>
  <c r="I6207" i="6"/>
  <c r="M6207" i="6"/>
  <c r="Q6206" i="6"/>
  <c r="W6206" i="6" s="1"/>
  <c r="F2519" i="17"/>
  <c r="E2519" i="17"/>
  <c r="D3812" i="13"/>
  <c r="X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W6201" i="6" s="1"/>
  <c r="H2515" i="17"/>
  <c r="G2515" i="17"/>
  <c r="F2515" i="17"/>
  <c r="E2515" i="17"/>
  <c r="X6201" i="6"/>
  <c r="O6201" i="6"/>
  <c r="N6201" i="6"/>
  <c r="I6199" i="6"/>
  <c r="I6201" i="6"/>
  <c r="M6201" i="6"/>
  <c r="Q6200" i="6"/>
  <c r="W6200" i="6" s="1"/>
  <c r="Q6199" i="6"/>
  <c r="W6199" i="6" s="1"/>
  <c r="F2513" i="17"/>
  <c r="E2513" i="17"/>
  <c r="X6199" i="6"/>
  <c r="M6199" i="6"/>
  <c r="Q6198" i="6"/>
  <c r="W6198" i="6" s="1"/>
  <c r="F2512" i="17"/>
  <c r="E2512" i="17"/>
  <c r="X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Q6177" i="6"/>
  <c r="W6177" i="6" s="1"/>
  <c r="X6177" i="6"/>
  <c r="M6177" i="6"/>
  <c r="I6177" i="6"/>
  <c r="F2492" i="17"/>
  <c r="E2492" i="17"/>
  <c r="Q6176" i="6"/>
  <c r="W6176" i="6" s="1"/>
  <c r="X6176" i="6"/>
  <c r="M6176" i="6"/>
  <c r="I6176" i="6"/>
  <c r="F2491" i="17"/>
  <c r="E2491" i="17"/>
  <c r="Q6175" i="6"/>
  <c r="W6175" i="6" s="1"/>
  <c r="M6175" i="6"/>
  <c r="F2490" i="17"/>
  <c r="E2490" i="17"/>
  <c r="X6175" i="6"/>
  <c r="I6175" i="6"/>
  <c r="Q6174" i="6"/>
  <c r="W6174" i="6" s="1"/>
  <c r="F2489" i="17"/>
  <c r="E2489" i="17"/>
  <c r="X6174" i="6"/>
  <c r="M6174" i="6"/>
  <c r="I6174" i="6"/>
  <c r="Q6173" i="6"/>
  <c r="W6173" i="6" s="1"/>
  <c r="I6173" i="6"/>
  <c r="F2488" i="17"/>
  <c r="E2488" i="17"/>
  <c r="X6173" i="6"/>
  <c r="M6173" i="6"/>
  <c r="Q6172" i="6"/>
  <c r="W6172" i="6" s="1"/>
  <c r="X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W6157" i="6" s="1"/>
  <c r="E2472" i="17"/>
  <c r="M6157" i="6"/>
  <c r="I6157" i="6"/>
  <c r="X6157" i="6"/>
  <c r="M6155" i="6"/>
  <c r="I6155" i="6"/>
  <c r="O6155" i="6"/>
  <c r="E2471" i="17"/>
  <c r="H2471" i="17"/>
  <c r="G2471" i="17"/>
  <c r="Q6155" i="6"/>
  <c r="W6155" i="6" s="1"/>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W6143" i="6" s="1"/>
  <c r="D3751" i="13"/>
  <c r="Q6142" i="6"/>
  <c r="W6142" i="6" s="1"/>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s="1"/>
  <c r="X6135" i="6"/>
  <c r="E2451" i="17"/>
  <c r="M6135" i="6"/>
  <c r="Q6134" i="6"/>
  <c r="W6134" i="6" s="1"/>
  <c r="D3743" i="13"/>
  <c r="F2256" i="17"/>
  <c r="F2341" i="17"/>
  <c r="F2410" i="17"/>
  <c r="F2430" i="17"/>
  <c r="F2450" i="17"/>
  <c r="E2450" i="17"/>
  <c r="X6134" i="6"/>
  <c r="M6134" i="6"/>
  <c r="I6134" i="6"/>
  <c r="G2449" i="17"/>
  <c r="H2449" i="17"/>
  <c r="N6132" i="6"/>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s="1"/>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s="1"/>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W6103" i="6" s="1"/>
  <c r="D3714" i="13"/>
  <c r="I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s="1"/>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s="1"/>
  <c r="I6092" i="6"/>
  <c r="M6092" i="6"/>
  <c r="Q6089" i="6"/>
  <c r="W6089" i="6" s="1"/>
  <c r="F2407" i="17"/>
  <c r="E2407" i="17"/>
  <c r="D3700" i="13"/>
  <c r="E3721" i="13"/>
  <c r="M6089" i="6"/>
  <c r="X6089" i="6"/>
  <c r="I6089" i="6"/>
  <c r="Q6087" i="6"/>
  <c r="W6087" i="6" s="1"/>
  <c r="V6088" i="6"/>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s="1"/>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3" i="6"/>
  <c r="I6063" i="6"/>
  <c r="O6063" i="6"/>
  <c r="N6063" i="6"/>
  <c r="M6063" i="6"/>
  <c r="F2381" i="17"/>
  <c r="F2382" i="17"/>
  <c r="E2382" i="17"/>
  <c r="D3675" i="13"/>
  <c r="X6062" i="6"/>
  <c r="Q6062" i="6"/>
  <c r="W6062" i="6" s="1"/>
  <c r="Q6061" i="6"/>
  <c r="W6061" i="6" s="1"/>
  <c r="M6062" i="6"/>
  <c r="I6062" i="6"/>
  <c r="D3674" i="13"/>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s="1"/>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W6002" i="6" s="1"/>
  <c r="F2324" i="17"/>
  <c r="D3617" i="13"/>
  <c r="M6002" i="6"/>
  <c r="I6002" i="6"/>
  <c r="I6001" i="6"/>
  <c r="Q6001" i="6"/>
  <c r="W6001" i="6" s="1"/>
  <c r="D3616" i="13"/>
  <c r="F2323" i="17"/>
  <c r="M6001" i="6"/>
  <c r="I6000" i="6"/>
  <c r="Q6000" i="6"/>
  <c r="W6000" i="6" s="1"/>
  <c r="F2322" i="17"/>
  <c r="D3615" i="13"/>
  <c r="E3636" i="13" s="1"/>
  <c r="M6000" i="6"/>
  <c r="I5999" i="6"/>
  <c r="Q5999" i="6"/>
  <c r="W5999" i="6" s="1"/>
  <c r="F2321" i="17"/>
  <c r="D3614" i="13"/>
  <c r="M5999" i="6"/>
  <c r="D3613" i="13"/>
  <c r="Q5997" i="6"/>
  <c r="W5997" i="6" s="1"/>
  <c r="I5997" i="6"/>
  <c r="V5998" i="6"/>
  <c r="H2320" i="17"/>
  <c r="G2320" i="17"/>
  <c r="F2320" i="17"/>
  <c r="O5997" i="6"/>
  <c r="N5997" i="6"/>
  <c r="M5997" i="6"/>
  <c r="D3612" i="13"/>
  <c r="Q5996" i="6"/>
  <c r="W5996" i="6" s="1"/>
  <c r="I5996" i="6"/>
  <c r="F2319" i="17"/>
  <c r="M5996" i="6"/>
  <c r="Q5995" i="6"/>
  <c r="W5995" i="6" s="1"/>
  <c r="I5995" i="6"/>
  <c r="D3611" i="13"/>
  <c r="F2318" i="17"/>
  <c r="M5995" i="6"/>
  <c r="Q5994" i="6"/>
  <c r="W5994" i="6" s="1"/>
  <c r="D3610" i="13"/>
  <c r="I5994" i="6"/>
  <c r="F2317" i="17"/>
  <c r="M5994" i="6"/>
  <c r="D3609" i="13"/>
  <c r="I5993" i="6"/>
  <c r="Q5993" i="6"/>
  <c r="W5993" i="6" s="1"/>
  <c r="Q5992" i="6"/>
  <c r="W5992" i="6" s="1"/>
  <c r="F2316" i="17"/>
  <c r="M5993" i="6"/>
  <c r="F2315" i="17"/>
  <c r="I5992" i="6"/>
  <c r="D3608" i="13"/>
  <c r="M5992" i="6"/>
  <c r="Q5991" i="6"/>
  <c r="W5991" i="6"/>
  <c r="D3607" i="13"/>
  <c r="F2314" i="17"/>
  <c r="I5991" i="6"/>
  <c r="M5991" i="6"/>
  <c r="Q5990" i="6"/>
  <c r="W5990" i="6" s="1"/>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s="1"/>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s="1"/>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s="1"/>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s="1"/>
  <c r="F2235" i="17"/>
  <c r="D3528" i="13"/>
  <c r="X5909" i="6"/>
  <c r="M5909" i="6"/>
  <c r="I5909" i="6"/>
  <c r="Q5907" i="6"/>
  <c r="W5907" i="6" s="1"/>
  <c r="V5908" i="6"/>
  <c r="I5907" i="6"/>
  <c r="X5907" i="6"/>
  <c r="H2234" i="17"/>
  <c r="G2234" i="17"/>
  <c r="F2234" i="17"/>
  <c r="D3527" i="13"/>
  <c r="O5907" i="6"/>
  <c r="N5907" i="6"/>
  <c r="M5907" i="6"/>
  <c r="Q5906" i="6"/>
  <c r="W5906" i="6" s="1"/>
  <c r="F2233" i="17"/>
  <c r="D3526" i="13"/>
  <c r="X5906" i="6"/>
  <c r="I5906" i="6"/>
  <c r="M5906" i="6"/>
  <c r="Q5905" i="6"/>
  <c r="W5905" i="6" s="1"/>
  <c r="D3525" i="13"/>
  <c r="F2232" i="17"/>
  <c r="X5905" i="6"/>
  <c r="I5905" i="6"/>
  <c r="M5905" i="6"/>
  <c r="X5904" i="6"/>
  <c r="Q5904" i="6"/>
  <c r="W5904" i="6" s="1"/>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s="1"/>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W5869" i="6" s="1"/>
  <c r="M5871" i="6"/>
  <c r="D3492" i="13"/>
  <c r="F2199" i="17"/>
  <c r="F2198" i="17"/>
  <c r="X5871" i="6"/>
  <c r="X5870" i="6"/>
  <c r="I5870" i="6"/>
  <c r="I5871" i="6"/>
  <c r="D3491" i="13"/>
  <c r="M5870" i="6"/>
  <c r="F2197" i="17"/>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s="1"/>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s="1"/>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s="1"/>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W5811" i="6" s="1"/>
  <c r="F2143" i="17"/>
  <c r="D3436" i="13"/>
  <c r="X5812" i="6"/>
  <c r="M5812" i="6"/>
  <c r="I5812" i="6"/>
  <c r="F2110" i="17"/>
  <c r="F2142" i="17"/>
  <c r="D3435" i="13"/>
  <c r="I5811" i="6"/>
  <c r="X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s="1"/>
  <c r="Q5786" i="6"/>
  <c r="W5786" i="6" s="1"/>
  <c r="I5787" i="6"/>
  <c r="D3411" i="13"/>
  <c r="F2119" i="17"/>
  <c r="M5787" i="6"/>
  <c r="X5786" i="6"/>
  <c r="I5786" i="6"/>
  <c r="F2118" i="17"/>
  <c r="M5786" i="6"/>
  <c r="Q5785" i="6"/>
  <c r="W5785" i="6" s="1"/>
  <c r="X5785" i="6"/>
  <c r="I5785" i="6"/>
  <c r="D3410" i="13"/>
  <c r="F2117" i="17"/>
  <c r="M5785" i="6"/>
  <c r="F2116" i="17"/>
  <c r="D3408" i="13"/>
  <c r="D3409" i="13"/>
  <c r="Q5784" i="6"/>
  <c r="W5784" i="6" s="1"/>
  <c r="X5784" i="6"/>
  <c r="I5784" i="6"/>
  <c r="M5784" i="6"/>
  <c r="E5617" i="6"/>
  <c r="I5617" i="6" s="1"/>
  <c r="E5618" i="6"/>
  <c r="E5619" i="6"/>
  <c r="E5620" i="6"/>
  <c r="I5620" i="6" s="1"/>
  <c r="E5621" i="6"/>
  <c r="I5621" i="6" s="1"/>
  <c r="E5622" i="6"/>
  <c r="E5623" i="6"/>
  <c r="I5623" i="6" s="1"/>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s="1"/>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s="1"/>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W5738" i="6" s="1"/>
  <c r="X5739" i="6"/>
  <c r="M5739" i="6"/>
  <c r="I5739" i="6"/>
  <c r="D3365" i="13"/>
  <c r="F2073" i="17"/>
  <c r="F2072" i="17"/>
  <c r="D3364" i="13"/>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s="1"/>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s="1"/>
  <c r="X5702" i="6"/>
  <c r="M5702" i="6"/>
  <c r="I5702" i="6"/>
  <c r="F2037" i="17"/>
  <c r="X5701" i="6"/>
  <c r="Q5701" i="6"/>
  <c r="W5701" i="6" s="1"/>
  <c r="M5701" i="6"/>
  <c r="I5701" i="6"/>
  <c r="Q5700" i="6"/>
  <c r="W5700" i="6"/>
  <c r="X5700" i="6"/>
  <c r="I5700" i="6"/>
  <c r="I5699" i="6"/>
  <c r="F2036" i="17"/>
  <c r="M5700" i="6"/>
  <c r="D3316" i="13"/>
  <c r="Q5699" i="6"/>
  <c r="W5699" i="6" s="1"/>
  <c r="X5699" i="6"/>
  <c r="F2035" i="17"/>
  <c r="M5699" i="6"/>
  <c r="Q5698" i="6"/>
  <c r="W5698" i="6" s="1"/>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s="1"/>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s="1"/>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s="1"/>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s="1"/>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s="1"/>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D3254" i="13"/>
  <c r="F1962" i="17"/>
  <c r="Q5622" i="6"/>
  <c r="W5622" i="6" s="1"/>
  <c r="X5622" i="6"/>
  <c r="M5622" i="6"/>
  <c r="I5622" i="6"/>
  <c r="D3253" i="13"/>
  <c r="F1961" i="17"/>
  <c r="Q5621" i="6"/>
  <c r="W5621" i="6"/>
  <c r="F1960" i="17"/>
  <c r="D3252" i="13"/>
  <c r="X5621" i="6"/>
  <c r="M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s="1"/>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s="1"/>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X5543" i="6" s="1"/>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s="1"/>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s="1"/>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s="1"/>
  <c r="X5482" i="6"/>
  <c r="X5500" i="6" s="1"/>
  <c r="X5521" i="6" s="1"/>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s="1"/>
  <c r="X5457" i="6"/>
  <c r="M5457" i="6"/>
  <c r="I5457" i="6"/>
  <c r="F1803" i="17"/>
  <c r="X5456" i="6"/>
  <c r="X5477" i="6" s="1"/>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c r="X5365" i="6"/>
  <c r="X5387" i="6" s="1"/>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X5340" i="6" s="1"/>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X5294" i="6" s="1"/>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s="1"/>
  <c r="X5267" i="6"/>
  <c r="M5267" i="6"/>
  <c r="I5267" i="6"/>
  <c r="F1621" i="17"/>
  <c r="Q5266" i="6"/>
  <c r="W5266" i="6" s="1"/>
  <c r="X5266" i="6"/>
  <c r="M5266" i="6"/>
  <c r="I5266" i="6"/>
  <c r="F1620" i="17"/>
  <c r="Q5265" i="6"/>
  <c r="W5265" i="6"/>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X5249" i="6" s="1"/>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X5228" i="6" s="1"/>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X5183" i="6" s="1"/>
  <c r="X5205" i="6" s="1"/>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X5160" i="6" s="1"/>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s="1"/>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X5137" i="6" s="1"/>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83" i="6" s="1"/>
  <c r="X4678" i="6"/>
  <c r="X4679" i="6"/>
  <c r="X4680" i="6"/>
  <c r="X4681" i="6"/>
  <c r="X4682" i="6"/>
  <c r="X4684" i="6"/>
  <c r="X4685" i="6"/>
  <c r="X4686" i="6"/>
  <c r="X4687" i="6"/>
  <c r="X4689" i="6"/>
  <c r="X4690" i="6"/>
  <c r="X4691" i="6"/>
  <c r="X4692" i="6"/>
  <c r="X4705" i="6" s="1"/>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51" i="6" s="1"/>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97" i="6" s="1"/>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9" i="6" s="1"/>
  <c r="X4811" i="6"/>
  <c r="X4812" i="6"/>
  <c r="X4813" i="6"/>
  <c r="X4814" i="6"/>
  <c r="X4815" i="6"/>
  <c r="X4816" i="6"/>
  <c r="X4817" i="6"/>
  <c r="X4818" i="6"/>
  <c r="X4820" i="6"/>
  <c r="X4821" i="6"/>
  <c r="X4822" i="6"/>
  <c r="X4823" i="6"/>
  <c r="X4824" i="6"/>
  <c r="X4825" i="6"/>
  <c r="X4826" i="6"/>
  <c r="X4827" i="6"/>
  <c r="X4828" i="6"/>
  <c r="X4829" i="6"/>
  <c r="X4843" i="6" s="1"/>
  <c r="X4830" i="6"/>
  <c r="X4831" i="6"/>
  <c r="X4832" i="6"/>
  <c r="X4833" i="6"/>
  <c r="X4834" i="6"/>
  <c r="X4835" i="6"/>
  <c r="X4836" i="6"/>
  <c r="X4837" i="6"/>
  <c r="X4838" i="6"/>
  <c r="X4839" i="6"/>
  <c r="X4841" i="6"/>
  <c r="X4842" i="6"/>
  <c r="X4844" i="6"/>
  <c r="X4845" i="6"/>
  <c r="X4846" i="6"/>
  <c r="X4847" i="6"/>
  <c r="X4848" i="6"/>
  <c r="X4849" i="6"/>
  <c r="X4866" i="6" s="1"/>
  <c r="X4850" i="6"/>
  <c r="X4851" i="6"/>
  <c r="X4852" i="6"/>
  <c r="X4853" i="6"/>
  <c r="X4855" i="6"/>
  <c r="X4856" i="6"/>
  <c r="X4857" i="6"/>
  <c r="X4858" i="6"/>
  <c r="X4859" i="6"/>
  <c r="X4860" i="6"/>
  <c r="X4861" i="6"/>
  <c r="X4862" i="6"/>
  <c r="X4863" i="6"/>
  <c r="X4864" i="6"/>
  <c r="X4865" i="6"/>
  <c r="X4868" i="6"/>
  <c r="X4869" i="6"/>
  <c r="X4870" i="6"/>
  <c r="X4888" i="6" s="1"/>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34" i="6" s="1"/>
  <c r="X4914" i="6"/>
  <c r="X4915" i="6"/>
  <c r="X4916" i="6"/>
  <c r="X4917" i="6"/>
  <c r="X4918" i="6"/>
  <c r="X4919" i="6"/>
  <c r="X4920" i="6"/>
  <c r="X4921" i="6"/>
  <c r="X4922" i="6"/>
  <c r="X4923" i="6"/>
  <c r="X4924" i="6"/>
  <c r="X4925" i="6"/>
  <c r="X4926" i="6"/>
  <c r="X4927" i="6"/>
  <c r="X4928" i="6"/>
  <c r="X4931" i="6"/>
  <c r="X4932" i="6"/>
  <c r="X4933" i="6"/>
  <c r="X4935" i="6"/>
  <c r="X4956" i="6" s="1"/>
  <c r="X4936" i="6"/>
  <c r="X4937" i="6"/>
  <c r="X4938" i="6"/>
  <c r="X4939" i="6"/>
  <c r="X4940" i="6"/>
  <c r="X4941" i="6"/>
  <c r="X4942" i="6"/>
  <c r="X4943" i="6"/>
  <c r="X4944" i="6"/>
  <c r="X4945" i="6"/>
  <c r="X4946" i="6"/>
  <c r="X4947" i="6"/>
  <c r="X4948" i="6"/>
  <c r="X4949" i="6"/>
  <c r="X4950" i="6"/>
  <c r="X4951" i="6"/>
  <c r="X4952" i="6"/>
  <c r="X4958" i="6"/>
  <c r="X4977" i="6" s="1"/>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5001" i="6" s="1"/>
  <c r="X4991" i="6"/>
  <c r="X4992" i="6"/>
  <c r="X4993" i="6"/>
  <c r="X4994" i="6"/>
  <c r="X4995" i="6"/>
  <c r="X4996" i="6"/>
  <c r="X4997" i="6"/>
  <c r="X4998" i="6"/>
  <c r="X4999" i="6"/>
  <c r="X5000" i="6"/>
  <c r="X5003" i="6"/>
  <c r="X5004" i="6"/>
  <c r="X5005" i="6"/>
  <c r="X5006" i="6"/>
  <c r="X5007" i="6"/>
  <c r="X5008" i="6"/>
  <c r="X5009" i="6"/>
  <c r="X5010" i="6"/>
  <c r="X5022" i="6" s="1"/>
  <c r="X5013" i="6"/>
  <c r="X5014" i="6"/>
  <c r="X5015" i="6"/>
  <c r="X5016" i="6"/>
  <c r="X5017" i="6"/>
  <c r="X5018" i="6"/>
  <c r="X5019" i="6"/>
  <c r="X5020" i="6"/>
  <c r="X5021" i="6"/>
  <c r="X5024" i="6"/>
  <c r="X5025" i="6"/>
  <c r="X5026" i="6"/>
  <c r="X5027" i="6"/>
  <c r="X5028" i="6"/>
  <c r="X5029" i="6"/>
  <c r="X5030" i="6"/>
  <c r="X5031" i="6"/>
  <c r="X5032" i="6"/>
  <c r="X5046" i="6" s="1"/>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V4911" i="6" s="1"/>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c r="M4763" i="6"/>
  <c r="I4763" i="6"/>
  <c r="F1139" i="17"/>
  <c r="D2431" i="13"/>
  <c r="Q4762" i="6"/>
  <c r="W4762" i="6" s="1"/>
  <c r="M4762" i="6"/>
  <c r="I4762" i="6"/>
  <c r="F1138" i="17"/>
  <c r="D2430" i="13"/>
  <c r="Q4761" i="6"/>
  <c r="W4761" i="6" s="1"/>
  <c r="M4761" i="6"/>
  <c r="I4761" i="6"/>
  <c r="F1137" i="17"/>
  <c r="D2429" i="13"/>
  <c r="Q4760" i="6"/>
  <c r="W4760" i="6"/>
  <c r="M4760" i="6"/>
  <c r="I4760" i="6"/>
  <c r="F1136" i="17"/>
  <c r="D2428" i="13"/>
  <c r="Q4759" i="6"/>
  <c r="W4759" i="6" s="1"/>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s="1"/>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s="1"/>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c r="F771" i="17"/>
  <c r="D2063" i="13"/>
  <c r="I4377" i="6"/>
  <c r="M4377" i="6"/>
  <c r="Q4376" i="6"/>
  <c r="W4376" i="6" s="1"/>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E2053" i="13" s="1"/>
  <c r="I4354" i="6"/>
  <c r="M4354" i="6"/>
  <c r="Q4353" i="6"/>
  <c r="W4353" i="6" s="1"/>
  <c r="F748" i="17"/>
  <c r="D2040" i="13"/>
  <c r="I4353" i="6"/>
  <c r="M4353" i="6"/>
  <c r="Q4352" i="6"/>
  <c r="W4352" i="6" s="1"/>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s="1"/>
  <c r="F626" i="17"/>
  <c r="D1918" i="13"/>
  <c r="I4225" i="6"/>
  <c r="M4225" i="6"/>
  <c r="F625" i="17"/>
  <c r="D1917" i="13"/>
  <c r="Q4224" i="6"/>
  <c r="W4224" i="6" s="1"/>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s="1"/>
  <c r="F542" i="17"/>
  <c r="D1834" i="13"/>
  <c r="M4137" i="6"/>
  <c r="I4137" i="6"/>
  <c r="Q4136" i="6"/>
  <c r="R4136" i="6"/>
  <c r="S4136" i="6" s="1"/>
  <c r="T4136" i="6" s="1"/>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S4131" i="6" s="1"/>
  <c r="T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R4116" i="6" s="1"/>
  <c r="S4116" i="6" s="1"/>
  <c r="W4116" i="6"/>
  <c r="Q4115" i="6"/>
  <c r="W4115" i="6"/>
  <c r="F522" i="17"/>
  <c r="I4116" i="6"/>
  <c r="M4116" i="6"/>
  <c r="Q4114" i="6"/>
  <c r="R4114" i="6" s="1"/>
  <c r="S4114" i="6" s="1"/>
  <c r="T4114" i="6" s="1"/>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W4109" i="6" s="1"/>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R4100" i="6" s="1"/>
  <c r="W4100" i="6"/>
  <c r="F506" i="17"/>
  <c r="D1798" i="13"/>
  <c r="M4100" i="6"/>
  <c r="I4100" i="6"/>
  <c r="D4100" i="6"/>
  <c r="D1793" i="13"/>
  <c r="D4094" i="6"/>
  <c r="Q4099" i="6"/>
  <c r="W4099" i="6" s="1"/>
  <c r="F505" i="17"/>
  <c r="D1797" i="13"/>
  <c r="M4099" i="6"/>
  <c r="I4099" i="6"/>
  <c r="D4099" i="6"/>
  <c r="Q4098" i="6"/>
  <c r="W4098" i="6" s="1"/>
  <c r="F504" i="17"/>
  <c r="D1796" i="13"/>
  <c r="M4098" i="6"/>
  <c r="I4098" i="6"/>
  <c r="D4098" i="6"/>
  <c r="Q4097" i="6"/>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R4088" i="6" s="1"/>
  <c r="S4088" i="6" s="1"/>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s="1"/>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S4080" i="6" s="1"/>
  <c r="F487" i="17"/>
  <c r="M4080" i="6"/>
  <c r="I4080" i="6"/>
  <c r="F486" i="17"/>
  <c r="Q4079" i="6"/>
  <c r="R4079" i="6" s="1"/>
  <c r="M4079" i="6"/>
  <c r="I4079" i="6"/>
  <c r="F485" i="17"/>
  <c r="D1777" i="13"/>
  <c r="Q4078" i="6"/>
  <c r="R4078" i="6"/>
  <c r="S4078" i="6" s="1"/>
  <c r="T4078" i="6" s="1"/>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W4071" i="6" s="1"/>
  <c r="R4071" i="6"/>
  <c r="S4071" i="6" s="1"/>
  <c r="T4071" i="6" s="1"/>
  <c r="M4071" i="6"/>
  <c r="I4071" i="6"/>
  <c r="D4071" i="6"/>
  <c r="F478" i="17"/>
  <c r="D1770" i="13"/>
  <c r="Q4070" i="6"/>
  <c r="W4070" i="6" s="1"/>
  <c r="M4070" i="6"/>
  <c r="I4070" i="6"/>
  <c r="D4070" i="6"/>
  <c r="D1769" i="13"/>
  <c r="D4069" i="6"/>
  <c r="Q4069" i="6"/>
  <c r="R4069" i="6" s="1"/>
  <c r="F477" i="17"/>
  <c r="I4069" i="6"/>
  <c r="M4069" i="6"/>
  <c r="Q4068" i="6"/>
  <c r="R4068" i="6" s="1"/>
  <c r="F476" i="17"/>
  <c r="D1768" i="13"/>
  <c r="E1773" i="13" s="1"/>
  <c r="M4068" i="6"/>
  <c r="I4068" i="6"/>
  <c r="D4068" i="6"/>
  <c r="F475" i="17"/>
  <c r="D1767" i="13"/>
  <c r="Q4067" i="6"/>
  <c r="R4067" i="6" s="1"/>
  <c r="S4067" i="6" s="1"/>
  <c r="M4067" i="6"/>
  <c r="I4067" i="6"/>
  <c r="D4067" i="6"/>
  <c r="Q4066" i="6"/>
  <c r="R4066" i="6" s="1"/>
  <c r="S4066" i="6" s="1"/>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S4046" i="6" s="1"/>
  <c r="T4046" i="6" s="1"/>
  <c r="Q4045" i="6"/>
  <c r="W4045" i="6" s="1"/>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W4037" i="6" s="1"/>
  <c r="R4037" i="6"/>
  <c r="S4037" i="6"/>
  <c r="F447" i="17"/>
  <c r="M4038" i="6"/>
  <c r="F446" i="17"/>
  <c r="D1738" i="13"/>
  <c r="I4037" i="6"/>
  <c r="D4037" i="6"/>
  <c r="M4037" i="6"/>
  <c r="D1737" i="13"/>
  <c r="Q4036" i="6"/>
  <c r="R4036" i="6" s="1"/>
  <c r="S4036" i="6" s="1"/>
  <c r="I4036" i="6"/>
  <c r="D4036" i="6"/>
  <c r="F445" i="17"/>
  <c r="M4036" i="6"/>
  <c r="F444" i="17"/>
  <c r="D1736" i="13"/>
  <c r="Q4035" i="6"/>
  <c r="R4035" i="6" s="1"/>
  <c r="S4035" i="6" s="1"/>
  <c r="T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c r="F441" i="17"/>
  <c r="M4032" i="6"/>
  <c r="I4032" i="6"/>
  <c r="D4032" i="6"/>
  <c r="D1732" i="13"/>
  <c r="Q4031" i="6"/>
  <c r="W4031" i="6" s="1"/>
  <c r="I4031" i="6"/>
  <c r="F440" i="17"/>
  <c r="M4031" i="6"/>
  <c r="D4031" i="6"/>
  <c r="D1731" i="13"/>
  <c r="Q4030" i="6"/>
  <c r="I4030" i="6"/>
  <c r="D4030" i="6"/>
  <c r="F439" i="17"/>
  <c r="M4030" i="6"/>
  <c r="D1730" i="13"/>
  <c r="I4029" i="6"/>
  <c r="D4029" i="6"/>
  <c r="M4029" i="6"/>
  <c r="Q4029" i="6"/>
  <c r="R4029" i="6" s="1"/>
  <c r="S4029" i="6" s="1"/>
  <c r="F438" i="17"/>
  <c r="V4028" i="6"/>
  <c r="Q4027" i="6"/>
  <c r="R4027" i="6"/>
  <c r="S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F432" i="17"/>
  <c r="D1724" i="13"/>
  <c r="M4022" i="6"/>
  <c r="I4022" i="6"/>
  <c r="D4022" i="6"/>
  <c r="F431" i="17"/>
  <c r="F430" i="17"/>
  <c r="D1723" i="13"/>
  <c r="Q4021" i="6"/>
  <c r="R4021" i="6" s="1"/>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D3994" i="6"/>
  <c r="F405" i="17"/>
  <c r="M3994" i="6"/>
  <c r="D1696" i="13"/>
  <c r="Q3993" i="6"/>
  <c r="R3993" i="6"/>
  <c r="S3993" i="6" s="1"/>
  <c r="I3993" i="6"/>
  <c r="D3993" i="6"/>
  <c r="F404" i="17"/>
  <c r="M3993" i="6"/>
  <c r="Q3992" i="6"/>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D3984" i="6"/>
  <c r="F395" i="17"/>
  <c r="D1687" i="13"/>
  <c r="I3984" i="6"/>
  <c r="M3984" i="6"/>
  <c r="Q3983" i="6"/>
  <c r="W3983" i="6" s="1"/>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W3976" i="6" s="1"/>
  <c r="D1680" i="13"/>
  <c r="I3976" i="6"/>
  <c r="F388" i="17"/>
  <c r="M3976" i="6"/>
  <c r="D3976" i="6"/>
  <c r="Q3975" i="6"/>
  <c r="W3975" i="6" s="1"/>
  <c r="D1679" i="13"/>
  <c r="F387" i="17"/>
  <c r="M3975" i="6"/>
  <c r="D3975" i="6"/>
  <c r="I3975" i="6"/>
  <c r="Q3974" i="6"/>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R3969" i="6" s="1"/>
  <c r="S3969" i="6" s="1"/>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s="1"/>
  <c r="Q3419" i="6"/>
  <c r="W3419" i="6" s="1"/>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R3908" i="6"/>
  <c r="S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R4016" i="6"/>
  <c r="S4016" i="6" s="1"/>
  <c r="W4016" i="6"/>
  <c r="R4081" i="6"/>
  <c r="S4081" i="6"/>
  <c r="T4081" i="6" s="1"/>
  <c r="R4085" i="6"/>
  <c r="R3965" i="6"/>
  <c r="S3965" i="6" s="1"/>
  <c r="W3965" i="6"/>
  <c r="R3972" i="6"/>
  <c r="S3972" i="6" s="1"/>
  <c r="T3972" i="6" s="1"/>
  <c r="W3972" i="6"/>
  <c r="W4034" i="6"/>
  <c r="W4062" i="6"/>
  <c r="W4107" i="6"/>
  <c r="R4058" i="6"/>
  <c r="S4058" i="6" s="1"/>
  <c r="W4058" i="6"/>
  <c r="W4066" i="6"/>
  <c r="R4023" i="6"/>
  <c r="S4023" i="6" s="1"/>
  <c r="R4024" i="6"/>
  <c r="S4024" i="6" s="1"/>
  <c r="R4013" i="6"/>
  <c r="S4013" i="6" s="1"/>
  <c r="W4013" i="6"/>
  <c r="W4057" i="6"/>
  <c r="R4065" i="6"/>
  <c r="S4065" i="6"/>
  <c r="T4065" i="6" s="1"/>
  <c r="W4065" i="6"/>
  <c r="S4069" i="6"/>
  <c r="W4069" i="6"/>
  <c r="R4099" i="6"/>
  <c r="S4099" i="6" s="1"/>
  <c r="R4103" i="6"/>
  <c r="S4103" i="6" s="1"/>
  <c r="T4103" i="6" s="1"/>
  <c r="R4110" i="6"/>
  <c r="S4110" i="6" s="1"/>
  <c r="S4100" i="6"/>
  <c r="T4100" i="6" s="1"/>
  <c r="G3116" i="13"/>
  <c r="R4001" i="6"/>
  <c r="S4001" i="6" s="1"/>
  <c r="R4090" i="6"/>
  <c r="S4090" i="6"/>
  <c r="T4090" i="6" s="1"/>
  <c r="R3975" i="6"/>
  <c r="S3975" i="6" s="1"/>
  <c r="T3975" i="6" s="1"/>
  <c r="R4048" i="6"/>
  <c r="S4048" i="6" s="1"/>
  <c r="W4072" i="6"/>
  <c r="R4083" i="6"/>
  <c r="S4083" i="6" s="1"/>
  <c r="R4060" i="6"/>
  <c r="S4060" i="6" s="1"/>
  <c r="R4017" i="6"/>
  <c r="S4017" i="6" s="1"/>
  <c r="T4017" i="6" s="1"/>
  <c r="W4079" i="6"/>
  <c r="W3999" i="6"/>
  <c r="W3998" i="6"/>
  <c r="W4027" i="6"/>
  <c r="R4115" i="6"/>
  <c r="S4115" i="6" s="1"/>
  <c r="W3993" i="6"/>
  <c r="W4077" i="6"/>
  <c r="R4000" i="6"/>
  <c r="S4000" i="6" s="1"/>
  <c r="R4093" i="6"/>
  <c r="S4093" i="6"/>
  <c r="R4070" i="6"/>
  <c r="S4070" i="6" s="1"/>
  <c r="T4070" i="6" s="1"/>
  <c r="W3991" i="6"/>
  <c r="R4006" i="6"/>
  <c r="S4006" i="6" s="1"/>
  <c r="R4084" i="6"/>
  <c r="S4084" i="6"/>
  <c r="W4046" i="6"/>
  <c r="R4038" i="6"/>
  <c r="S4038" i="6" s="1"/>
  <c r="T4038" i="6"/>
  <c r="W4080" i="6"/>
  <c r="R4033" i="6"/>
  <c r="S4033" i="6" s="1"/>
  <c r="T4033" i="6" s="1"/>
  <c r="R4101" i="6"/>
  <c r="S4101" i="6"/>
  <c r="R4075" i="6"/>
  <c r="S4075" i="6"/>
  <c r="R4008" i="6"/>
  <c r="S4008" i="6" s="1"/>
  <c r="T4008" i="6" s="1"/>
  <c r="W4012" i="6"/>
  <c r="W4064" i="6"/>
  <c r="W4117" i="6"/>
  <c r="R4098" i="6"/>
  <c r="S4098" i="6" s="1"/>
  <c r="W4095" i="6"/>
  <c r="W4035" i="6"/>
  <c r="W4092" i="6"/>
  <c r="R4026" i="6"/>
  <c r="S4026" i="6"/>
  <c r="R4032" i="6"/>
  <c r="S4032" i="6" s="1"/>
  <c r="T4032" i="6" s="1"/>
  <c r="R4009" i="6"/>
  <c r="S4009" i="6" s="1"/>
  <c r="W4036" i="6"/>
  <c r="W3978" i="6"/>
  <c r="W4082" i="6"/>
  <c r="R4019" i="6"/>
  <c r="S4019" i="6" s="1"/>
  <c r="R3970" i="6"/>
  <c r="S3970" i="6" s="1"/>
  <c r="W4106" i="6"/>
  <c r="W4002" i="6"/>
  <c r="R4047" i="6"/>
  <c r="S4047" i="6" s="1"/>
  <c r="T4047" i="6" s="1"/>
  <c r="W4041" i="6"/>
  <c r="W4112" i="6"/>
  <c r="R4025" i="6"/>
  <c r="S4025" i="6" s="1"/>
  <c r="T4025" i="6" s="1"/>
  <c r="R4007" i="6"/>
  <c r="S4007" i="6"/>
  <c r="T4007" i="6" s="1"/>
  <c r="R4049" i="6"/>
  <c r="S4049" i="6" s="1"/>
  <c r="W4091" i="6"/>
  <c r="W4078" i="6"/>
  <c r="W4029" i="6"/>
  <c r="W4105" i="6"/>
  <c r="R4113" i="6"/>
  <c r="S4113" i="6" s="1"/>
  <c r="R4118" i="6"/>
  <c r="S4118" i="6" s="1"/>
  <c r="T4118" i="6" s="1"/>
  <c r="W4063" i="6"/>
  <c r="R4111" i="6"/>
  <c r="S4111" i="6" s="1"/>
  <c r="T4111" i="6" s="1"/>
  <c r="W4067" i="6"/>
  <c r="W4068" i="6"/>
  <c r="W4086" i="6"/>
  <c r="R3988" i="6"/>
  <c r="S3988" i="6" s="1"/>
  <c r="T3988" i="6" s="1"/>
  <c r="R4014" i="6"/>
  <c r="S4014" i="6" s="1"/>
  <c r="F1294" i="13"/>
  <c r="F775" i="13"/>
  <c r="F1034" i="13"/>
  <c r="F255" i="13"/>
  <c r="R4104" i="6"/>
  <c r="S4104" i="6" s="1"/>
  <c r="W4114" i="6"/>
  <c r="W3977" i="6"/>
  <c r="R4004" i="6"/>
  <c r="S4004" i="6" s="1"/>
  <c r="W4061" i="6"/>
  <c r="R4040" i="6"/>
  <c r="S4040" i="6" s="1"/>
  <c r="T4040" i="6" s="1"/>
  <c r="R4044" i="6"/>
  <c r="S4044" i="6" s="1"/>
  <c r="R3990" i="6"/>
  <c r="S3990" i="6"/>
  <c r="T3990" i="6"/>
  <c r="R3982" i="6"/>
  <c r="S3982" i="6" s="1"/>
  <c r="W4018" i="6"/>
  <c r="W4094" i="6"/>
  <c r="R4089" i="6"/>
  <c r="S4089" i="6" s="1"/>
  <c r="T4089" i="6" s="1"/>
  <c r="R3996" i="6"/>
  <c r="S3996" i="6" s="1"/>
  <c r="R3958" i="6"/>
  <c r="S3958" i="6" s="1"/>
  <c r="F3352" i="13"/>
  <c r="W3897"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W4130" i="6"/>
  <c r="R3959" i="6"/>
  <c r="S3959" i="6" s="1"/>
  <c r="W3886" i="6"/>
  <c r="W3857" i="6"/>
  <c r="W4124" i="6"/>
  <c r="R3962" i="6"/>
  <c r="S3962" i="6" s="1"/>
  <c r="R3853" i="6"/>
  <c r="S3853" i="6"/>
  <c r="W3909" i="6"/>
  <c r="R3957" i="6"/>
  <c r="S3957" i="6" s="1"/>
  <c r="T3957" i="6" s="1"/>
  <c r="W4076" i="6"/>
  <c r="W4128" i="6"/>
  <c r="W4134" i="6"/>
  <c r="W3942" i="6"/>
  <c r="R3843" i="6"/>
  <c r="S3843" i="6" s="1"/>
  <c r="R3855" i="6"/>
  <c r="S3855" i="6" s="1"/>
  <c r="T4012" i="6"/>
  <c r="W4132" i="6"/>
  <c r="R4053" i="6"/>
  <c r="S4053" i="6" s="1"/>
  <c r="T4053" i="6" s="1"/>
  <c r="R4054" i="6"/>
  <c r="S4054" i="6" s="1"/>
  <c r="R3884" i="6"/>
  <c r="S3884" i="6" s="1"/>
  <c r="W3858" i="6"/>
  <c r="R3894" i="6"/>
  <c r="W3964" i="6"/>
  <c r="W3901" i="6"/>
  <c r="W3872" i="6"/>
  <c r="T4067" i="6"/>
  <c r="S4043" i="6"/>
  <c r="T4043" i="6" s="1"/>
  <c r="W4136" i="6"/>
  <c r="R4052" i="6"/>
  <c r="X5115" i="6"/>
  <c r="X5432"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R3854" i="6"/>
  <c r="S3854" i="6" s="1"/>
  <c r="R3862" i="6"/>
  <c r="S3862" i="6" s="1"/>
  <c r="W3924" i="6"/>
  <c r="X3924" i="6" s="1"/>
  <c r="R3928" i="6"/>
  <c r="S3928" i="6" s="1"/>
  <c r="W3940" i="6"/>
  <c r="T4036" i="6"/>
  <c r="R4126" i="6"/>
  <c r="S4126" i="6" s="1"/>
  <c r="W4126" i="6"/>
  <c r="W3949" i="6"/>
  <c r="W3947" i="6"/>
  <c r="S3944" i="6"/>
  <c r="T3944" i="6" s="1"/>
  <c r="R4123" i="6"/>
  <c r="S4123" i="6" s="1"/>
  <c r="W4123" i="6"/>
  <c r="T3998" i="6"/>
  <c r="X5408" i="6"/>
  <c r="R4139" i="6"/>
  <c r="S4139" i="6" s="1"/>
  <c r="T4139" i="6" s="1"/>
  <c r="W4120" i="6"/>
  <c r="W4055" i="6"/>
  <c r="R3955" i="6"/>
  <c r="S3955" i="6" s="1"/>
  <c r="T3955" i="6" s="1"/>
  <c r="T3902" i="6"/>
  <c r="R3932" i="6"/>
  <c r="S3932" i="6" s="1"/>
  <c r="W3950" i="6"/>
  <c r="R3874" i="6"/>
  <c r="S3874" i="6" s="1"/>
  <c r="S4086" i="6"/>
  <c r="T4086" i="6" s="1"/>
  <c r="R3910" i="6"/>
  <c r="S3910" i="6" s="1"/>
  <c r="R3922" i="6"/>
  <c r="S3922" i="6" s="1"/>
  <c r="W3922" i="6"/>
  <c r="W3923" i="6"/>
  <c r="X3923" i="6" s="1"/>
  <c r="R3868" i="6"/>
  <c r="S3868" i="6" s="1"/>
  <c r="S4128" i="6"/>
  <c r="T4128" i="6" s="1"/>
  <c r="S4042" i="6"/>
  <c r="T4042" i="6"/>
  <c r="R3919" i="6"/>
  <c r="S3919" i="6" s="1"/>
  <c r="T3919" i="6" s="1"/>
  <c r="S4107" i="6"/>
  <c r="T4107" i="6"/>
  <c r="S4127" i="6"/>
  <c r="T4127" i="6" s="1"/>
  <c r="S4130" i="6"/>
  <c r="T4130" i="6" s="1"/>
  <c r="T3857" i="6"/>
  <c r="S3942" i="6"/>
  <c r="T3942" i="6" s="1"/>
  <c r="S4112" i="6"/>
  <c r="S4068" i="6"/>
  <c r="S4085" i="6"/>
  <c r="T4085" i="6" s="1"/>
  <c r="W3898" i="6"/>
  <c r="T4132" i="6"/>
  <c r="R4133" i="6"/>
  <c r="S4133" i="6" s="1"/>
  <c r="W4133" i="6"/>
  <c r="S4120" i="6"/>
  <c r="T4120" i="6"/>
  <c r="S4122" i="6"/>
  <c r="T4122" i="6"/>
  <c r="T4134" i="6"/>
  <c r="T4055" i="6"/>
  <c r="W4122" i="6"/>
  <c r="W4127" i="6"/>
  <c r="W4131" i="6"/>
  <c r="W5413" i="6"/>
  <c r="Q5414" i="6"/>
  <c r="W5414" i="6" s="1"/>
  <c r="X5455" i="6"/>
  <c r="X5318"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75" i="6"/>
  <c r="T4026" i="6"/>
  <c r="T3924" i="6" l="1"/>
  <c r="S3924" i="6"/>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T3908" i="6"/>
  <c r="S3976" i="6"/>
  <c r="T3976" i="6" s="1"/>
  <c r="W3973" i="6"/>
  <c r="R3905" i="6"/>
  <c r="R3866" i="6"/>
  <c r="S3866" i="6" s="1"/>
  <c r="T3959" i="6"/>
  <c r="T4137"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247" i="6"/>
  <c r="W6985" i="6"/>
  <c r="X5680" i="6"/>
  <c r="X6748" i="6"/>
  <c r="X6451" i="6"/>
  <c r="X6498" i="6"/>
  <c r="X6859" i="6"/>
  <c r="X5726" i="6"/>
  <c r="X6971" i="6"/>
  <c r="S3926" i="6"/>
  <c r="T3926" i="6" s="1"/>
  <c r="S3943" i="6"/>
  <c r="T3943" i="6" s="1"/>
  <c r="S3867" i="6"/>
  <c r="T3867" i="6" s="1"/>
  <c r="H3223" i="13"/>
  <c r="I3223" i="13" s="1"/>
  <c r="R3904" i="6"/>
  <c r="F1967" i="13"/>
  <c r="T4019" i="6"/>
  <c r="T4016" i="6"/>
  <c r="S3979" i="6"/>
  <c r="T3979" i="6" s="1"/>
  <c r="S4062" i="6"/>
  <c r="T4062" i="6" s="1"/>
  <c r="T3862" i="6"/>
  <c r="F2227" i="13"/>
  <c r="T4023" i="6"/>
  <c r="S4056" i="6"/>
  <c r="T4056" i="6" s="1"/>
  <c r="T4001" i="6"/>
  <c r="F2076" i="13"/>
  <c r="R3869" i="6"/>
  <c r="T3906" i="6"/>
  <c r="T3939" i="6"/>
  <c r="T4104" i="6"/>
  <c r="T3969" i="6"/>
  <c r="T3962" i="6"/>
  <c r="W3926" i="6"/>
  <c r="S3894" i="6"/>
  <c r="T3894" i="6" s="1"/>
  <c r="S3956" i="6"/>
  <c r="T3956" i="6" s="1"/>
  <c r="W3921" i="6"/>
  <c r="T4098" i="6"/>
  <c r="R3927" i="6"/>
  <c r="R3920" i="6"/>
  <c r="S4057" i="6"/>
  <c r="T4057" i="6" s="1"/>
  <c r="R4108" i="6"/>
  <c r="W4108" i="6"/>
  <c r="T3961"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T3974" i="6" l="1"/>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<sst xmlns="http://schemas.openxmlformats.org/spreadsheetml/2006/main" count="712" uniqueCount="214">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</sst>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70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4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27" activePane="bottomLeft" state="frozen"/>
      <selection pane="bottomLeft" activeCell="N7052" sqref="N705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75" t="s">
        <v>0</v>
      </c>
      <c r="B1" s="1577"/>
      <c r="C1" s="1577"/>
      <c r="D1" s="1577"/>
      <c r="E1" s="1577"/>
      <c r="F1" s="1581" t="s">
        <v>1</v>
      </c>
      <c r="G1" s="1581"/>
      <c r="H1" s="1578" t="s">
        <v>2</v>
      </c>
      <c r="I1" s="1578"/>
      <c r="J1" s="398" t="s">
        <v>3</v>
      </c>
      <c r="K1" s="1562" t="s">
        <v>4</v>
      </c>
      <c r="L1" s="1585" t="s">
        <v>5</v>
      </c>
      <c r="M1" s="1587" t="s">
        <v>6</v>
      </c>
      <c r="N1" s="1589" t="s">
        <v>7</v>
      </c>
      <c r="O1" s="1582" t="s">
        <v>8</v>
      </c>
      <c r="P1" s="1571" t="s">
        <v>9</v>
      </c>
      <c r="Q1" s="1571"/>
      <c r="R1" s="1571"/>
      <c r="S1" s="1571"/>
      <c r="T1" s="1571"/>
      <c r="U1" s="1571"/>
      <c r="V1" s="1566" t="s">
        <v>7</v>
      </c>
      <c r="W1" s="1564" t="s">
        <v>10</v>
      </c>
      <c r="X1" s="1591" t="s">
        <v>11</v>
      </c>
    </row>
    <row r="2" spans="1:24" ht="13.5" customHeight="1" thickBot="1">
      <c r="A2" s="1576"/>
      <c r="B2" s="162" t="s">
        <v>12</v>
      </c>
      <c r="C2" s="117" t="s">
        <v>13</v>
      </c>
      <c r="D2" s="117" t="s">
        <v>14</v>
      </c>
      <c r="E2" s="117" t="s">
        <v>15</v>
      </c>
      <c r="F2" s="161" t="s">
        <v>16</v>
      </c>
      <c r="G2" s="161" t="s">
        <v>17</v>
      </c>
      <c r="H2" s="142" t="s">
        <v>18</v>
      </c>
      <c r="I2" s="143" t="s">
        <v>19</v>
      </c>
      <c r="J2" s="397" t="s">
        <v>20</v>
      </c>
      <c r="K2" s="1563"/>
      <c r="L2" s="1586"/>
      <c r="M2" s="1588"/>
      <c r="N2" s="1590"/>
      <c r="O2" s="1583"/>
      <c r="P2" s="192" t="s">
        <v>9</v>
      </c>
      <c r="Q2" s="163" t="s">
        <v>21</v>
      </c>
      <c r="R2" s="163"/>
      <c r="S2" s="163"/>
      <c r="T2" s="163"/>
      <c r="U2" s="164" t="s">
        <v>22</v>
      </c>
      <c r="V2" s="1567"/>
      <c r="W2" s="1565"/>
      <c r="X2" s="159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73" t="s">
        <v>23</v>
      </c>
      <c r="R2310" s="1573"/>
      <c r="S2310" s="1573"/>
      <c r="T2310" s="1573"/>
      <c r="U2310" s="157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73"/>
      <c r="R2311" s="1573"/>
      <c r="S2311" s="1573"/>
      <c r="T2311" s="1573"/>
      <c r="U2311" s="157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73"/>
      <c r="R2312" s="1573"/>
      <c r="S2312" s="1573"/>
      <c r="T2312" s="1573"/>
      <c r="U2312" s="157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73"/>
      <c r="R2313" s="1573"/>
      <c r="S2313" s="1573"/>
      <c r="T2313" s="1573"/>
      <c r="U2313" s="157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73"/>
      <c r="R2314" s="1573"/>
      <c r="S2314" s="1573"/>
      <c r="T2314" s="1573"/>
      <c r="U2314" s="157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73"/>
      <c r="R2315" s="1573"/>
      <c r="S2315" s="1573"/>
      <c r="T2315" s="1573"/>
      <c r="U2315" s="157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73" t="s">
        <v>24</v>
      </c>
      <c r="G2345" s="1573"/>
      <c r="H2345" s="1573"/>
      <c r="I2345" s="1573"/>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73"/>
      <c r="G2346" s="1573"/>
      <c r="H2346" s="1573"/>
      <c r="I2346" s="1573"/>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49" t="s">
        <v>23</v>
      </c>
      <c r="R2362" s="1549"/>
      <c r="S2362" s="1549"/>
      <c r="T2362" s="1549"/>
      <c r="U2362" s="1549"/>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44"/>
      <c r="R2363" s="1544"/>
      <c r="S2363" s="1544"/>
      <c r="T2363" s="1544"/>
      <c r="U2363" s="1544"/>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44"/>
      <c r="R2364" s="1544"/>
      <c r="S2364" s="1544"/>
      <c r="T2364" s="1544"/>
      <c r="U2364" s="1544"/>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44"/>
      <c r="R2365" s="1544"/>
      <c r="S2365" s="1544"/>
      <c r="T2365" s="1544"/>
      <c r="U2365" s="1544"/>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75" t="s">
        <v>25</v>
      </c>
      <c r="G2380" s="1575"/>
      <c r="H2380" s="1575"/>
      <c r="I2380" s="1575"/>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49" t="s">
        <v>23</v>
      </c>
      <c r="R2469" s="1549"/>
      <c r="S2469" s="1549"/>
      <c r="T2469" s="1549"/>
      <c r="U2469" s="1549"/>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44"/>
      <c r="R2470" s="1544"/>
      <c r="S2470" s="1544"/>
      <c r="T2470" s="1544"/>
      <c r="U2470" s="1544"/>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44"/>
      <c r="R2471" s="1544"/>
      <c r="S2471" s="1544"/>
      <c r="T2471" s="1544"/>
      <c r="U2471" s="1544"/>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44"/>
      <c r="R2472" s="1544"/>
      <c r="S2472" s="1544"/>
      <c r="T2472" s="1544"/>
      <c r="U2472" s="1544"/>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44"/>
      <c r="R2473" s="1544"/>
      <c r="S2473" s="1544"/>
      <c r="T2473" s="1544"/>
      <c r="U2473" s="1544"/>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84" t="s">
        <v>23</v>
      </c>
      <c r="G2529" s="1584"/>
      <c r="H2529" s="1584"/>
      <c r="I2529" s="1584"/>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84"/>
      <c r="G2530" s="1584"/>
      <c r="H2530" s="1584"/>
      <c r="I2530" s="1584"/>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84"/>
      <c r="G2531" s="1584"/>
      <c r="H2531" s="1584"/>
      <c r="I2531" s="1584"/>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94" t="s">
        <v>23</v>
      </c>
      <c r="R2534" s="1568"/>
      <c r="S2534" s="1568"/>
      <c r="T2534" s="1568"/>
      <c r="U2534" s="1568"/>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44" t="s">
        <v>23</v>
      </c>
      <c r="R2559" s="1544"/>
      <c r="S2559" s="1544"/>
      <c r="T2559" s="1544"/>
      <c r="U2559" s="1544"/>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44"/>
      <c r="R2560" s="1544"/>
      <c r="S2560" s="1544"/>
      <c r="T2560" s="1544"/>
      <c r="U2560" s="1544"/>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44"/>
      <c r="R2561" s="1544"/>
      <c r="S2561" s="1544"/>
      <c r="T2561" s="1544"/>
      <c r="U2561" s="1544"/>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44"/>
      <c r="R2562" s="1544"/>
      <c r="S2562" s="1544"/>
      <c r="T2562" s="1544"/>
      <c r="U2562" s="1544"/>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44"/>
      <c r="R2563" s="1544"/>
      <c r="S2563" s="1544"/>
      <c r="T2563" s="1544"/>
      <c r="U2563" s="1544"/>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44"/>
      <c r="R2564" s="1544"/>
      <c r="S2564" s="1544"/>
      <c r="T2564" s="1544"/>
      <c r="U2564" s="1544"/>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59" t="s">
        <v>27</v>
      </c>
      <c r="G2592" s="1559"/>
      <c r="H2592" s="1559"/>
      <c r="I2592" s="1559"/>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59"/>
      <c r="G2593" s="1559"/>
      <c r="H2593" s="1559"/>
      <c r="I2593" s="1559"/>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44" t="s">
        <v>28</v>
      </c>
      <c r="R2602" s="1544"/>
      <c r="S2602" s="1544"/>
      <c r="T2602" s="1544"/>
      <c r="U2602" s="1544"/>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49" t="s">
        <v>23</v>
      </c>
      <c r="R2621" s="1549"/>
      <c r="S2621" s="1549"/>
      <c r="T2621" s="1549"/>
      <c r="U2621" s="1549"/>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44"/>
      <c r="R2622" s="1544"/>
      <c r="S2622" s="1544"/>
      <c r="T2622" s="1544"/>
      <c r="U2622" s="1544"/>
      <c r="V2622" s="209"/>
      <c r="W2622" s="340">
        <f t="shared" si="60"/>
        <v>0</v>
      </c>
    </row>
    <row r="2623" spans="1:23" ht="15" customHeight="1">
      <c r="A2623" s="3">
        <v>39573</v>
      </c>
      <c r="B2623" s="9">
        <v>0</v>
      </c>
      <c r="C2623" s="213"/>
      <c r="D2623" s="213"/>
      <c r="E2623" s="213"/>
      <c r="F2623" s="1559" t="s">
        <v>23</v>
      </c>
      <c r="G2623" s="1559"/>
      <c r="H2623" s="1559"/>
      <c r="I2623" s="1559"/>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59" t="s">
        <v>29</v>
      </c>
      <c r="G2638" s="1559"/>
      <c r="H2638" s="1559"/>
      <c r="I2638" s="1559"/>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44" t="s">
        <v>23</v>
      </c>
      <c r="R2648" s="1544"/>
      <c r="S2648" s="1544"/>
      <c r="T2648" s="1544"/>
      <c r="U2648" s="1544"/>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59" t="s">
        <v>30</v>
      </c>
      <c r="G2703" s="1559"/>
      <c r="H2703" s="1559"/>
      <c r="I2703" s="1559"/>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69" t="s">
        <v>31</v>
      </c>
      <c r="R2718" s="1569"/>
      <c r="S2718" s="1569"/>
      <c r="T2718" s="1569"/>
      <c r="U2718" s="1569"/>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69" t="s">
        <v>32</v>
      </c>
      <c r="R2728" s="1569"/>
      <c r="S2728" s="1569"/>
      <c r="T2728" s="1569"/>
      <c r="U2728" s="1569"/>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69"/>
      <c r="R2729" s="1569"/>
      <c r="S2729" s="1569"/>
      <c r="T2729" s="1569"/>
      <c r="U2729" s="1569"/>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69"/>
      <c r="R2730" s="1569"/>
      <c r="S2730" s="1569"/>
      <c r="T2730" s="1569"/>
      <c r="U2730" s="1569"/>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69"/>
      <c r="R2731" s="1569"/>
      <c r="S2731" s="1569"/>
      <c r="T2731" s="1569"/>
      <c r="U2731" s="1569"/>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69"/>
      <c r="R2732" s="1569"/>
      <c r="S2732" s="1569"/>
      <c r="T2732" s="1569"/>
      <c r="U2732" s="1569"/>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59" t="s">
        <v>33</v>
      </c>
      <c r="G2791" s="1559"/>
      <c r="H2791" s="1559"/>
      <c r="I2791" s="1559"/>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59"/>
      <c r="G2792" s="1559"/>
      <c r="H2792" s="1559"/>
      <c r="I2792" s="1559"/>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70" t="s">
        <v>23</v>
      </c>
      <c r="R2796" s="1570"/>
      <c r="S2796" s="1570"/>
      <c r="T2796" s="1570"/>
      <c r="U2796" s="1570"/>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44" t="s">
        <v>23</v>
      </c>
      <c r="R2812" s="1544"/>
      <c r="S2812" s="1544"/>
      <c r="T2812" s="1544"/>
      <c r="U2812" s="1544"/>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44"/>
      <c r="R2813" s="1544"/>
      <c r="S2813" s="1544"/>
      <c r="T2813" s="1544"/>
      <c r="U2813" s="1544"/>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44"/>
      <c r="R2814" s="1544"/>
      <c r="S2814" s="1544"/>
      <c r="T2814" s="1544"/>
      <c r="U2814" s="1544"/>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44"/>
      <c r="R2815" s="1544"/>
      <c r="S2815" s="1544"/>
      <c r="T2815" s="1544"/>
      <c r="U2815" s="1544"/>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68"/>
      <c r="R2816" s="1568"/>
      <c r="S2816" s="1568"/>
      <c r="T2816" s="1568"/>
      <c r="U2816" s="1568"/>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44" t="s">
        <v>23</v>
      </c>
      <c r="R2862" s="1544"/>
      <c r="S2862" s="1544"/>
      <c r="T2862" s="1544"/>
      <c r="U2862" s="1544"/>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59" t="s">
        <v>27</v>
      </c>
      <c r="G2866" s="1559"/>
      <c r="H2866" s="1559"/>
      <c r="I2866" s="1559"/>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59"/>
      <c r="G2867" s="1559"/>
      <c r="H2867" s="1559"/>
      <c r="I2867" s="1559"/>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49" t="s">
        <v>23</v>
      </c>
      <c r="R2881" s="1549"/>
      <c r="S2881" s="1549"/>
      <c r="T2881" s="1549"/>
      <c r="U2881" s="1549"/>
      <c r="V2881" s="37"/>
      <c r="W2881" s="340" t="e">
        <f t="shared" si="68"/>
        <v>#VALUE!</v>
      </c>
    </row>
    <row r="2882" spans="1:23" ht="15" customHeight="1">
      <c r="A2882" s="3">
        <v>39937</v>
      </c>
      <c r="B2882" s="9">
        <v>0</v>
      </c>
      <c r="C2882" s="213"/>
      <c r="D2882" s="213"/>
      <c r="E2882" s="213"/>
      <c r="F2882" s="1559" t="s">
        <v>23</v>
      </c>
      <c r="G2882" s="1559"/>
      <c r="H2882" s="1559"/>
      <c r="I2882" s="1559"/>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59" t="s">
        <v>34</v>
      </c>
      <c r="G2897" s="1559"/>
      <c r="H2897" s="1559"/>
      <c r="I2897" s="1559"/>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44" t="s">
        <v>23</v>
      </c>
      <c r="R2900" s="1544"/>
      <c r="S2900" s="1544"/>
      <c r="T2900" s="1544"/>
      <c r="U2900" s="1544"/>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68"/>
      <c r="R2901" s="1568"/>
      <c r="S2901" s="1568"/>
      <c r="T2901" s="1568"/>
      <c r="U2901" s="1568"/>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50" t="s">
        <v>23</v>
      </c>
      <c r="R2989" s="1550"/>
      <c r="S2989" s="1550"/>
      <c r="T2989" s="1550"/>
      <c r="U2989" s="1550"/>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72"/>
      <c r="R2990" s="1572"/>
      <c r="S2990" s="1572"/>
      <c r="T2990" s="1572"/>
      <c r="U2990" s="1572"/>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72"/>
      <c r="R2991" s="1572"/>
      <c r="S2991" s="1572"/>
      <c r="T2991" s="1572"/>
      <c r="U2991" s="1572"/>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72"/>
      <c r="R2992" s="1572"/>
      <c r="S2992" s="1572"/>
      <c r="T2992" s="1572"/>
      <c r="U2992" s="1572"/>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72"/>
      <c r="R2993" s="1572"/>
      <c r="S2993" s="1572"/>
      <c r="T2993" s="1572"/>
      <c r="U2993" s="1572"/>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72"/>
      <c r="R2994" s="1572"/>
      <c r="S2994" s="1572"/>
      <c r="T2994" s="1572"/>
      <c r="U2994" s="1572"/>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59" t="s">
        <v>35</v>
      </c>
      <c r="G3050" s="1559"/>
      <c r="H3050" s="1559"/>
      <c r="I3050" s="1559"/>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59"/>
      <c r="G3051" s="1559"/>
      <c r="H3051" s="1559"/>
      <c r="I3051" s="1559"/>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44" t="s">
        <v>36</v>
      </c>
      <c r="R3085" s="1544"/>
      <c r="S3085" s="1544"/>
      <c r="T3085" s="1544"/>
      <c r="U3085" s="1544"/>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44"/>
      <c r="R3086" s="1544"/>
      <c r="S3086" s="1544"/>
      <c r="T3086" s="1544"/>
      <c r="U3086" s="1544"/>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44"/>
      <c r="R3087" s="1544"/>
      <c r="S3087" s="1544"/>
      <c r="T3087" s="1544"/>
      <c r="U3087" s="1544"/>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44"/>
      <c r="R3088" s="1544"/>
      <c r="S3088" s="1544"/>
      <c r="T3088" s="1544"/>
      <c r="U3088" s="1544"/>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44"/>
      <c r="R3089" s="1544"/>
      <c r="S3089" s="1544"/>
      <c r="T3089" s="1544"/>
      <c r="U3089" s="1544"/>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59" t="s">
        <v>35</v>
      </c>
      <c r="G3119" s="1559"/>
      <c r="H3119" s="1559"/>
      <c r="I3119" s="1559"/>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59"/>
      <c r="G3120" s="1559"/>
      <c r="H3120" s="1559"/>
      <c r="I3120" s="1559"/>
      <c r="J3120" s="65"/>
      <c r="K3120" s="213"/>
      <c r="L3120" s="213"/>
      <c r="M3120" s="213"/>
      <c r="N3120" s="18"/>
      <c r="O3120" s="147"/>
      <c r="P3120" s="215"/>
      <c r="Q3120" s="1544" t="s">
        <v>23</v>
      </c>
      <c r="R3120" s="1544"/>
      <c r="S3120" s="1544"/>
      <c r="T3120" s="1544"/>
      <c r="U3120" s="1544"/>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58" t="s">
        <v>35</v>
      </c>
      <c r="G3140" s="1558"/>
      <c r="H3140" s="1558"/>
      <c r="I3140" s="1558"/>
      <c r="J3140" s="392"/>
      <c r="K3140" s="219"/>
      <c r="L3140" s="219"/>
      <c r="M3140" s="219"/>
      <c r="N3140" s="20"/>
      <c r="O3140" s="150"/>
      <c r="P3140" s="207"/>
      <c r="Q3140" s="1549" t="s">
        <v>23</v>
      </c>
      <c r="R3140" s="1549"/>
      <c r="S3140" s="1549"/>
      <c r="T3140" s="1549"/>
      <c r="U3140" s="1549"/>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79" t="s">
        <v>35</v>
      </c>
      <c r="G3160" s="1579"/>
      <c r="H3160" s="1579"/>
      <c r="I3160" s="1579"/>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43" t="s">
        <v>37</v>
      </c>
      <c r="R3162" s="1543"/>
      <c r="S3162" s="1543"/>
      <c r="T3162" s="1543"/>
      <c r="U3162" s="1543"/>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43" t="s">
        <v>37</v>
      </c>
      <c r="R3170" s="1543"/>
      <c r="S3170" s="1543"/>
      <c r="T3170" s="1543"/>
      <c r="U3170" s="1543"/>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43"/>
      <c r="R3171" s="1543"/>
      <c r="S3171" s="1543"/>
      <c r="T3171" s="1543"/>
      <c r="U3171" s="1543"/>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43"/>
      <c r="R3172" s="1543"/>
      <c r="S3172" s="1543"/>
      <c r="T3172" s="1543"/>
      <c r="U3172" s="1543"/>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80" t="s">
        <v>38</v>
      </c>
      <c r="G3225" s="1580"/>
      <c r="H3225" s="1580"/>
      <c r="I3225" s="1580"/>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43" t="s">
        <v>37</v>
      </c>
      <c r="R3241" s="1543"/>
      <c r="S3241" s="1543"/>
      <c r="T3241" s="1543"/>
      <c r="U3241" s="1543"/>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43"/>
      <c r="R3242" s="1543"/>
      <c r="S3242" s="1543"/>
      <c r="T3242" s="1543"/>
      <c r="U3242" s="1543"/>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43"/>
      <c r="R3243" s="1543"/>
      <c r="S3243" s="1543"/>
      <c r="T3243" s="1543"/>
      <c r="U3243" s="1543"/>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43"/>
      <c r="R3244" s="1543"/>
      <c r="S3244" s="1543"/>
      <c r="T3244" s="1543"/>
      <c r="U3244" s="1543"/>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46" t="s">
        <v>37</v>
      </c>
      <c r="R3249" s="1546"/>
      <c r="S3249" s="1546"/>
      <c r="T3249" s="1546"/>
      <c r="U3249" s="154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43"/>
      <c r="R3250" s="1543"/>
      <c r="S3250" s="1543"/>
      <c r="T3250" s="1543"/>
      <c r="U3250" s="1543"/>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43"/>
      <c r="R3251" s="1543"/>
      <c r="S3251" s="1543"/>
      <c r="T3251" s="1543"/>
      <c r="U3251" s="1543"/>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43"/>
      <c r="R3252" s="1543"/>
      <c r="S3252" s="1543"/>
      <c r="T3252" s="1543"/>
      <c r="U3252" s="1543"/>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43"/>
      <c r="R3253" s="1543"/>
      <c r="S3253" s="1543"/>
      <c r="T3253" s="1543"/>
      <c r="U3253" s="1543"/>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39" t="s">
        <v>39</v>
      </c>
      <c r="G3310" s="1539"/>
      <c r="H3310" s="1539"/>
      <c r="I3310" s="1539"/>
      <c r="J3310" s="5"/>
      <c r="K3310" s="24"/>
      <c r="L3310" s="24"/>
      <c r="M3310" s="24"/>
      <c r="N3310" s="18"/>
      <c r="O3310" s="147"/>
      <c r="P3310" s="227"/>
      <c r="Q3310" s="1545" t="s">
        <v>40</v>
      </c>
      <c r="R3310" s="1545"/>
      <c r="S3310" s="1545"/>
      <c r="T3310" s="1545"/>
      <c r="U3310" s="1545"/>
      <c r="W3310" s="340" t="e">
        <f t="shared" si="84"/>
        <v>#VALUE!</v>
      </c>
    </row>
    <row r="3311" spans="1:23" ht="15" customHeight="1">
      <c r="A3311" s="3">
        <v>40540</v>
      </c>
      <c r="B3311" s="9">
        <v>0</v>
      </c>
      <c r="C3311" s="24"/>
      <c r="D3311" s="24"/>
      <c r="E3311" s="24"/>
      <c r="F3311" s="1539"/>
      <c r="G3311" s="1539"/>
      <c r="H3311" s="1539"/>
      <c r="I3311" s="1539"/>
      <c r="J3311" s="5"/>
      <c r="K3311" s="24"/>
      <c r="L3311" s="24"/>
      <c r="M3311" s="24"/>
      <c r="N3311" s="18"/>
      <c r="O3311" s="147"/>
      <c r="P3311" s="227"/>
      <c r="Q3311" s="1545"/>
      <c r="R3311" s="1545"/>
      <c r="S3311" s="1545"/>
      <c r="T3311" s="1545"/>
      <c r="U3311" s="154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44" t="s">
        <v>41</v>
      </c>
      <c r="R3336" s="1544"/>
      <c r="S3336" s="1544"/>
      <c r="T3336" s="1544"/>
      <c r="U3336" s="1544"/>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44"/>
      <c r="R3337" s="1544"/>
      <c r="S3337" s="1544"/>
      <c r="T3337" s="1544"/>
      <c r="U3337" s="1544"/>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44"/>
      <c r="R3338" s="1544"/>
      <c r="S3338" s="1544"/>
      <c r="T3338" s="1544"/>
      <c r="U3338" s="1544"/>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44"/>
      <c r="R3339" s="1544"/>
      <c r="S3339" s="1544"/>
      <c r="T3339" s="1544"/>
      <c r="U3339" s="1544"/>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44"/>
      <c r="R3340" s="1544"/>
      <c r="S3340" s="1544"/>
      <c r="T3340" s="1544"/>
      <c r="U3340" s="1544"/>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44" t="s">
        <v>41</v>
      </c>
      <c r="R3379" s="1544"/>
      <c r="S3379" s="1544"/>
      <c r="T3379" s="1544"/>
      <c r="U3379" s="1544"/>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44"/>
      <c r="R3380" s="1544"/>
      <c r="S3380" s="1544"/>
      <c r="T3380" s="1544"/>
      <c r="U3380" s="1544"/>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39" t="s">
        <v>39</v>
      </c>
      <c r="G3393" s="1539"/>
      <c r="H3393" s="1539"/>
      <c r="I3393" s="1539"/>
      <c r="J3393" s="5"/>
      <c r="K3393" s="24"/>
      <c r="L3393" s="24"/>
      <c r="M3393" s="24"/>
      <c r="N3393" s="18"/>
      <c r="O3393" s="147"/>
      <c r="P3393" s="193"/>
      <c r="Q3393" s="1544" t="s">
        <v>36</v>
      </c>
      <c r="R3393" s="1544"/>
      <c r="S3393" s="1544"/>
      <c r="T3393" s="1544"/>
      <c r="U3393" s="1544"/>
      <c r="W3393" s="340" t="e">
        <f t="shared" si="86"/>
        <v>#VALUE!</v>
      </c>
    </row>
    <row r="3394" spans="1:23" ht="15" customHeight="1">
      <c r="A3394" s="3">
        <v>40658</v>
      </c>
      <c r="B3394" s="9">
        <v>0</v>
      </c>
      <c r="C3394" s="24"/>
      <c r="D3394" s="24"/>
      <c r="E3394" s="24"/>
      <c r="F3394" s="1539"/>
      <c r="G3394" s="1539"/>
      <c r="H3394" s="1539"/>
      <c r="I3394" s="1539"/>
      <c r="J3394" s="5"/>
      <c r="K3394" s="24"/>
      <c r="L3394" s="24"/>
      <c r="M3394" s="24"/>
      <c r="N3394" s="18"/>
      <c r="O3394" s="147"/>
      <c r="P3394" s="227"/>
      <c r="Q3394" s="1544"/>
      <c r="R3394" s="1544"/>
      <c r="S3394" s="1544"/>
      <c r="T3394" s="1544"/>
      <c r="U3394" s="1544"/>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47" t="s">
        <v>38</v>
      </c>
      <c r="G3398" s="1547"/>
      <c r="H3398" s="1547"/>
      <c r="I3398" s="154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40" t="s">
        <v>38</v>
      </c>
      <c r="G3399" s="1540"/>
      <c r="H3399" s="1540"/>
      <c r="I3399" s="1540"/>
      <c r="J3399" s="31"/>
      <c r="K3399" s="230"/>
      <c r="L3399" s="230"/>
      <c r="M3399" s="230"/>
      <c r="N3399" s="102"/>
      <c r="O3399" s="152"/>
      <c r="P3399" s="231"/>
      <c r="Q3399" s="1550" t="s">
        <v>41</v>
      </c>
      <c r="R3399" s="1550"/>
      <c r="S3399" s="1550"/>
      <c r="T3399" s="1550"/>
      <c r="U3399" s="1550"/>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39" t="s">
        <v>38</v>
      </c>
      <c r="G3419" s="1539"/>
      <c r="H3419" s="1539"/>
      <c r="I3419" s="1539"/>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44" t="s">
        <v>41</v>
      </c>
      <c r="R3424" s="1544"/>
      <c r="S3424" s="1544"/>
      <c r="T3424" s="1544"/>
      <c r="U3424" s="1544"/>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39" t="s">
        <v>38</v>
      </c>
      <c r="G3484" s="1539"/>
      <c r="H3484" s="1539"/>
      <c r="I3484" s="1539"/>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49" t="s">
        <v>41</v>
      </c>
      <c r="R3509" s="1549"/>
      <c r="S3509" s="1549"/>
      <c r="T3509" s="1549"/>
      <c r="U3509" s="1549"/>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44"/>
      <c r="R3510" s="1544"/>
      <c r="S3510" s="1544"/>
      <c r="T3510" s="1544"/>
      <c r="U3510" s="1544"/>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44"/>
      <c r="R3511" s="1544"/>
      <c r="S3511" s="1544"/>
      <c r="T3511" s="1544"/>
      <c r="U3511" s="1544"/>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44"/>
      <c r="R3512" s="1544"/>
      <c r="S3512" s="1544"/>
      <c r="T3512" s="1544"/>
      <c r="U3512" s="1544"/>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44"/>
      <c r="R3513" s="1544"/>
      <c r="S3513" s="1544"/>
      <c r="T3513" s="1544"/>
      <c r="U3513" s="1544"/>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39" t="s">
        <v>38</v>
      </c>
      <c r="G3569" s="1539"/>
      <c r="H3569" s="1539"/>
      <c r="I3569" s="1539"/>
      <c r="J3569" s="5"/>
      <c r="K3569" s="24"/>
      <c r="L3569" s="24"/>
      <c r="M3569" s="24"/>
      <c r="N3569" s="18"/>
      <c r="O3569" s="147"/>
      <c r="P3569" s="227"/>
      <c r="Q3569" s="1544" t="s">
        <v>41</v>
      </c>
      <c r="R3569" s="1544"/>
      <c r="S3569" s="1544"/>
      <c r="T3569" s="1544"/>
      <c r="U3569" s="1544"/>
      <c r="W3569" s="343"/>
    </row>
    <row r="3570" spans="1:23" ht="15" customHeight="1">
      <c r="A3570" s="3">
        <v>40904</v>
      </c>
      <c r="B3570" s="9">
        <v>0</v>
      </c>
      <c r="C3570" s="24"/>
      <c r="D3570" s="24"/>
      <c r="E3570" s="24"/>
      <c r="F3570" s="1539"/>
      <c r="G3570" s="1539"/>
      <c r="H3570" s="1539"/>
      <c r="I3570" s="1539"/>
      <c r="J3570" s="5"/>
      <c r="K3570" s="24"/>
      <c r="L3570" s="24"/>
      <c r="M3570" s="24"/>
      <c r="N3570" s="18"/>
      <c r="O3570" s="147"/>
      <c r="P3570" s="227"/>
      <c r="Q3570" s="1544"/>
      <c r="R3570" s="1544"/>
      <c r="S3570" s="1544"/>
      <c r="T3570" s="1544"/>
      <c r="U3570" s="1544"/>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40" t="s">
        <v>38</v>
      </c>
      <c r="G3574" s="1540"/>
      <c r="H3574" s="1540"/>
      <c r="I3574" s="1540"/>
      <c r="J3574" s="31"/>
      <c r="K3574" s="230"/>
      <c r="L3574" s="230"/>
      <c r="M3574" s="230"/>
      <c r="N3574" s="20"/>
      <c r="P3574" s="228"/>
      <c r="Q3574" s="1549" t="s">
        <v>41</v>
      </c>
      <c r="R3574" s="1549"/>
      <c r="S3574" s="1549"/>
      <c r="T3574" s="1549"/>
      <c r="U3574" s="1549"/>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44"/>
      <c r="R3575" s="1544"/>
      <c r="S3575" s="1544"/>
      <c r="T3575" s="1544"/>
      <c r="U3575" s="1544"/>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44" t="s">
        <v>41</v>
      </c>
      <c r="R3589" s="1544"/>
      <c r="S3589" s="1544"/>
      <c r="T3589" s="1544"/>
      <c r="U3589" s="1544"/>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44"/>
      <c r="R3590" s="1544"/>
      <c r="S3590" s="1544"/>
      <c r="T3590" s="1544"/>
      <c r="U3590" s="1544"/>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44"/>
      <c r="R3591" s="1544"/>
      <c r="S3591" s="1544"/>
      <c r="T3591" s="1544"/>
      <c r="U3591" s="1544"/>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44"/>
      <c r="R3592" s="1544"/>
      <c r="S3592" s="1544"/>
      <c r="T3592" s="1544"/>
      <c r="U3592" s="1544"/>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44"/>
      <c r="R3593" s="1544"/>
      <c r="S3593" s="1544"/>
      <c r="T3593" s="1544"/>
      <c r="U3593" s="1544"/>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51"/>
      <c r="C3596" s="1551"/>
      <c r="D3596" s="1551"/>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48"/>
      <c r="C3618" s="1548"/>
      <c r="D3618" s="1548"/>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48"/>
      <c r="C3641" s="1548"/>
      <c r="D3641" s="1548"/>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49" t="s">
        <v>41</v>
      </c>
      <c r="R3642" s="1549"/>
      <c r="S3642" s="1549"/>
      <c r="T3642" s="1549"/>
      <c r="U3642" s="1549"/>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44"/>
      <c r="R3643" s="1544"/>
      <c r="S3643" s="1544"/>
      <c r="T3643" s="1544"/>
      <c r="U3643" s="1544"/>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44"/>
      <c r="R3644" s="1544"/>
      <c r="S3644" s="1544"/>
      <c r="T3644" s="1544"/>
      <c r="U3644" s="1544"/>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39" t="s">
        <v>38</v>
      </c>
      <c r="G3646" s="1539"/>
      <c r="H3646" s="1539"/>
      <c r="I3646" s="1539"/>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39"/>
      <c r="G3647" s="1539"/>
      <c r="H3647" s="1539"/>
      <c r="I3647" s="1539"/>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44" t="s">
        <v>41</v>
      </c>
      <c r="R3662" s="1544"/>
      <c r="S3662" s="1544"/>
      <c r="T3662" s="1544"/>
      <c r="U3662" s="1544"/>
      <c r="W3662" s="343"/>
    </row>
    <row r="3663" spans="1:24" s="125" customFormat="1" ht="15" customHeight="1" thickBot="1">
      <c r="A3663" s="235"/>
      <c r="B3663" s="1548"/>
      <c r="C3663" s="1548"/>
      <c r="D3663" s="1548"/>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49" t="s">
        <v>41</v>
      </c>
      <c r="R3664" s="1549"/>
      <c r="S3664" s="1549"/>
      <c r="T3664" s="1549"/>
      <c r="U3664" s="1549"/>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39" t="s">
        <v>39</v>
      </c>
      <c r="G3668" s="1539"/>
      <c r="H3668" s="1539"/>
      <c r="I3668" s="1539"/>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48"/>
      <c r="C3687" s="1548"/>
      <c r="D3687" s="1548"/>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39" t="s">
        <v>38</v>
      </c>
      <c r="G3689" s="1539"/>
      <c r="H3689" s="1539"/>
      <c r="I3689" s="1539"/>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39"/>
      <c r="G3690" s="1539"/>
      <c r="H3690" s="1539"/>
      <c r="I3690" s="1539"/>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44" t="s">
        <v>41</v>
      </c>
      <c r="R3703" s="1544"/>
      <c r="S3703" s="1544"/>
      <c r="T3703" s="1544"/>
      <c r="U3703" s="1544"/>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48"/>
      <c r="C3709" s="1548"/>
      <c r="D3709" s="1548"/>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48"/>
      <c r="C3732" s="1548"/>
      <c r="D3732" s="1548"/>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39" t="s">
        <v>38</v>
      </c>
      <c r="G3751" s="1539"/>
      <c r="H3751" s="1539"/>
      <c r="I3751" s="1539"/>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48"/>
      <c r="C3777" s="1548"/>
      <c r="D3777" s="1548"/>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58" t="s">
        <v>41</v>
      </c>
      <c r="R3778" s="1558"/>
      <c r="S3778" s="1558"/>
      <c r="T3778" s="1558"/>
      <c r="U3778" s="1558"/>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59"/>
      <c r="R3779" s="1559"/>
      <c r="S3779" s="1559"/>
      <c r="T3779" s="1559"/>
      <c r="U3779" s="155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59"/>
      <c r="R3780" s="1559"/>
      <c r="S3780" s="1559"/>
      <c r="T3780" s="1559"/>
      <c r="U3780" s="155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59"/>
      <c r="R3781" s="1559"/>
      <c r="S3781" s="1559"/>
      <c r="T3781" s="1559"/>
      <c r="U3781" s="155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59"/>
      <c r="R3782" s="1559"/>
      <c r="S3782" s="1559"/>
      <c r="T3782" s="1559"/>
      <c r="U3782" s="155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48"/>
      <c r="C3801" s="1548"/>
      <c r="D3801" s="1548"/>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48"/>
      <c r="C3824" s="1548"/>
      <c r="D3824" s="1548"/>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39" t="s">
        <v>38</v>
      </c>
      <c r="G3841" s="1539"/>
      <c r="H3841" s="1539"/>
      <c r="I3841" s="1539"/>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39"/>
      <c r="G3842" s="1539"/>
      <c r="H3842" s="1539"/>
      <c r="I3842" s="1539"/>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36"/>
      <c r="C3846" s="1536"/>
      <c r="D3846" s="1536"/>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40" t="s">
        <v>38</v>
      </c>
      <c r="G3847" s="1540"/>
      <c r="H3847" s="1540"/>
      <c r="I3847" s="1540"/>
      <c r="J3847" s="31"/>
      <c r="K3847" s="230"/>
      <c r="L3847" s="230"/>
      <c r="M3847" s="230"/>
      <c r="O3847" s="169"/>
      <c r="P3847" s="228"/>
      <c r="Q3847" s="1549" t="s">
        <v>43</v>
      </c>
      <c r="R3847" s="1549"/>
      <c r="S3847" s="1549"/>
      <c r="T3847" s="1549"/>
      <c r="U3847" s="1549"/>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44"/>
      <c r="R3848" s="1544"/>
      <c r="S3848" s="1544"/>
      <c r="T3848" s="1544"/>
      <c r="U3848" s="1544"/>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44"/>
      <c r="R3849" s="1544"/>
      <c r="S3849" s="1544"/>
      <c r="T3849" s="1544"/>
      <c r="U3849" s="1544"/>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36"/>
      <c r="C3870" s="1536"/>
      <c r="D3870" s="1536"/>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57" t="s">
        <v>43</v>
      </c>
      <c r="R3877" s="1557"/>
      <c r="S3877" s="1557"/>
      <c r="T3877" s="1557"/>
      <c r="U3877" s="155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57"/>
      <c r="R3878" s="1557"/>
      <c r="S3878" s="1557"/>
      <c r="T3878" s="1557"/>
      <c r="U3878" s="155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57"/>
      <c r="R3879" s="1557"/>
      <c r="S3879" s="1557"/>
      <c r="T3879" s="1557"/>
      <c r="U3879" s="155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57"/>
      <c r="R3880" s="1557"/>
      <c r="S3880" s="1557"/>
      <c r="T3880" s="1557"/>
      <c r="U3880" s="155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57"/>
      <c r="R3881" s="1557"/>
      <c r="S3881" s="1557"/>
      <c r="T3881" s="1557"/>
      <c r="U3881" s="155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36"/>
      <c r="C3891" s="1536"/>
      <c r="D3891" s="1536"/>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36"/>
      <c r="C3913" s="1536"/>
      <c r="D3913" s="1536"/>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57" t="s">
        <v>43</v>
      </c>
      <c r="R3917" s="1557"/>
      <c r="S3917" s="1557"/>
      <c r="T3917" s="1557"/>
      <c r="U3917" s="155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57"/>
      <c r="R3918" s="1557"/>
      <c r="S3918" s="1557"/>
      <c r="T3918" s="1557"/>
      <c r="U3918" s="155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57" t="s">
        <v>35</v>
      </c>
      <c r="R3934" s="1557"/>
      <c r="S3934" s="1557"/>
      <c r="T3934" s="1557"/>
      <c r="U3934" s="155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57"/>
      <c r="R3935" s="1557"/>
      <c r="S3935" s="1557"/>
      <c r="T3935" s="1557"/>
      <c r="U3935" s="1557"/>
    </row>
    <row r="3936" spans="1:24" ht="15" customHeight="1" thickBot="1">
      <c r="A3936" s="236"/>
      <c r="B3936" s="1536"/>
      <c r="C3936" s="1536"/>
      <c r="D3936" s="1536"/>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43" t="s">
        <v>44</v>
      </c>
      <c r="R3937" s="1543"/>
      <c r="S3937" s="1543"/>
      <c r="T3937" s="1543"/>
      <c r="U3937" s="1543"/>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38" t="s">
        <v>45</v>
      </c>
      <c r="R3948" s="1538"/>
      <c r="S3948" s="1538"/>
      <c r="T3948" s="1538"/>
      <c r="U3948" s="1538"/>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36"/>
      <c r="C3960" s="1536"/>
      <c r="D3960" s="1536"/>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38" t="s">
        <v>45</v>
      </c>
      <c r="R3963" s="1538"/>
      <c r="S3963" s="1538"/>
      <c r="T3963" s="1538"/>
      <c r="U3963" s="1538"/>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38" t="s">
        <v>45</v>
      </c>
      <c r="R3966" s="1538"/>
      <c r="S3966" s="1538"/>
      <c r="T3966" s="1538"/>
      <c r="U3966" s="1538"/>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38"/>
      <c r="R3967" s="1538"/>
      <c r="S3967" s="1538"/>
      <c r="T3967" s="1538"/>
      <c r="U3967" s="1538"/>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38"/>
      <c r="R3968" s="1538"/>
      <c r="S3968" s="1538"/>
      <c r="T3968" s="1538"/>
      <c r="U3968" s="1538"/>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36"/>
      <c r="C3981" s="1536"/>
      <c r="D3981" s="1536"/>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36"/>
      <c r="C4005" s="1536"/>
      <c r="D4005" s="1536"/>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36"/>
      <c r="C4028" s="1536"/>
      <c r="D4028" s="1536"/>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74"/>
      <c r="Z4042" s="1574"/>
      <c r="AA4042" s="1574"/>
      <c r="AB4042" s="1574"/>
      <c r="AC4042" s="1574"/>
      <c r="AD4042" s="1574"/>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74"/>
      <c r="Z4043" s="1574"/>
      <c r="AA4043" s="1574"/>
      <c r="AB4043" s="1574"/>
      <c r="AC4043" s="1574"/>
      <c r="AD4043" s="1574"/>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36"/>
      <c r="C4050" s="1536"/>
      <c r="D4050" s="1536"/>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58" t="s">
        <v>41</v>
      </c>
      <c r="Z4051" s="1558"/>
      <c r="AA4051" s="1558"/>
      <c r="AB4051" s="1558"/>
      <c r="AC4051" s="1558"/>
      <c r="AD4051" s="1558"/>
      <c r="AE4051" s="1558"/>
      <c r="AF4051" s="1558"/>
      <c r="AG4051" s="1558"/>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59"/>
      <c r="Z4052" s="1559"/>
      <c r="AA4052" s="1559"/>
      <c r="AB4052" s="1559"/>
      <c r="AC4052" s="1559"/>
      <c r="AD4052" s="1559"/>
      <c r="AE4052" s="1559"/>
      <c r="AF4052" s="1559"/>
      <c r="AG4052" s="155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59"/>
      <c r="Z4053" s="1559"/>
      <c r="AA4053" s="1559"/>
      <c r="AB4053" s="1559"/>
      <c r="AC4053" s="1559"/>
      <c r="AD4053" s="1559"/>
      <c r="AE4053" s="1559"/>
      <c r="AF4053" s="1559"/>
      <c r="AG4053" s="155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59"/>
      <c r="Z4054" s="1559"/>
      <c r="AA4054" s="1559"/>
      <c r="AB4054" s="1559"/>
      <c r="AC4054" s="1559"/>
      <c r="AD4054" s="1559"/>
      <c r="AE4054" s="1559"/>
      <c r="AF4054" s="1559"/>
      <c r="AG4054" s="155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59"/>
      <c r="Z4055" s="1559"/>
      <c r="AA4055" s="1559"/>
      <c r="AB4055" s="1559"/>
      <c r="AC4055" s="1559"/>
      <c r="AD4055" s="1559"/>
      <c r="AE4055" s="1559"/>
      <c r="AF4055" s="1559"/>
      <c r="AG4055" s="155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36"/>
      <c r="C4074" s="1536"/>
      <c r="D4074" s="1536"/>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36"/>
      <c r="C4096" s="1536"/>
      <c r="D4096" s="1536"/>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39" t="s">
        <v>38</v>
      </c>
      <c r="G4114" s="1539"/>
      <c r="H4114" s="1539"/>
      <c r="I4114" s="1539"/>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39"/>
      <c r="G4115" s="1539"/>
      <c r="H4115" s="1539"/>
      <c r="I4115" s="1539"/>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36"/>
      <c r="C4119" s="1536"/>
      <c r="D4119" s="1536"/>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60" t="s">
        <v>46</v>
      </c>
      <c r="Q4141" s="1561"/>
      <c r="R4141" s="1561"/>
      <c r="S4141" s="1561"/>
      <c r="T4141" s="1561"/>
      <c r="U4141" s="1561"/>
      <c r="V4141" s="1561"/>
      <c r="W4141" s="1561"/>
    </row>
    <row r="4142" spans="1:23" ht="15" customHeight="1" thickBot="1">
      <c r="A4142" s="236"/>
      <c r="B4142" s="1536"/>
      <c r="C4142" s="1536"/>
      <c r="D4142" s="1536"/>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52" t="s">
        <v>46</v>
      </c>
      <c r="Q4143" s="1553"/>
      <c r="R4143" s="1553"/>
      <c r="S4143" s="1553"/>
      <c r="T4143" s="1553"/>
      <c r="U4143" s="1553"/>
      <c r="V4143" s="1553"/>
      <c r="W4143" s="155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54"/>
      <c r="Q4144" s="1555"/>
      <c r="R4144" s="1555"/>
      <c r="S4144" s="1555"/>
      <c r="T4144" s="1555"/>
      <c r="U4144" s="1555"/>
      <c r="V4144" s="1555"/>
      <c r="W4144" s="155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54"/>
      <c r="Q4145" s="1555"/>
      <c r="R4145" s="1555"/>
      <c r="S4145" s="1555"/>
      <c r="T4145" s="1555"/>
      <c r="U4145" s="1555"/>
      <c r="V4145" s="1555"/>
      <c r="W4145" s="155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54"/>
      <c r="Q4146" s="1555"/>
      <c r="R4146" s="1555"/>
      <c r="S4146" s="1555"/>
      <c r="T4146" s="1555"/>
      <c r="U4146" s="1555"/>
      <c r="V4146" s="1555"/>
      <c r="W4146" s="155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36"/>
      <c r="C4163" s="1536"/>
      <c r="D4163" s="1536"/>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36"/>
      <c r="C4185" s="1536"/>
      <c r="D4185" s="1536"/>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56" t="s">
        <v>47</v>
      </c>
      <c r="G4199" s="1556"/>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56"/>
      <c r="G4200" s="1556"/>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36"/>
      <c r="C4208" s="1536"/>
      <c r="D4208" s="1536"/>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43" t="s">
        <v>44</v>
      </c>
      <c r="R4209" s="1543"/>
      <c r="S4209" s="1543"/>
      <c r="T4209" s="1543"/>
      <c r="U4209" s="1543"/>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43" t="s">
        <v>44</v>
      </c>
      <c r="R4210" s="1543"/>
      <c r="S4210" s="1543"/>
      <c r="T4210" s="1543"/>
      <c r="U4210" s="1543"/>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36"/>
      <c r="C4231" s="1536"/>
      <c r="D4231" s="1536"/>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43" t="s">
        <v>44</v>
      </c>
      <c r="R4232" s="1543"/>
      <c r="S4232" s="1543"/>
      <c r="T4232" s="1543"/>
      <c r="U4232" s="1543"/>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36"/>
      <c r="C4253" s="1536"/>
      <c r="D4253" s="1536"/>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36"/>
      <c r="C4277" s="1536"/>
      <c r="D4277" s="1536"/>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39" t="s">
        <v>48</v>
      </c>
      <c r="G4294" s="1539"/>
      <c r="H4294" s="1539"/>
      <c r="I4294" s="1539"/>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36"/>
      <c r="C4299" s="1536"/>
      <c r="D4299" s="1536"/>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600" t="s">
        <v>50</v>
      </c>
      <c r="Q4305" s="1600"/>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36"/>
      <c r="C4322" s="1536"/>
      <c r="D4322" s="1536"/>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601"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602"/>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602"/>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602"/>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602"/>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602"/>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36"/>
      <c r="C4346" s="1536"/>
      <c r="D4346" s="1536"/>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36"/>
      <c r="C4367" s="1536"/>
      <c r="D4367" s="1536"/>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39" t="s">
        <v>51</v>
      </c>
      <c r="G4386" s="1539"/>
      <c r="H4386" s="1539"/>
      <c r="I4386" s="1539"/>
      <c r="J4386" s="5"/>
      <c r="P4386" s="278">
        <v>12590</v>
      </c>
      <c r="Q4386" s="25">
        <f>177.91/1104.3</f>
        <v>0.16110658335597211</v>
      </c>
      <c r="U4386" s="460">
        <v>0.1</v>
      </c>
      <c r="W4386" s="340">
        <f t="shared" si="222"/>
        <v>2231.165072896858</v>
      </c>
    </row>
    <row r="4387" spans="1:23" ht="15" customHeight="1">
      <c r="A4387" s="3">
        <v>41999</v>
      </c>
      <c r="B4387" s="9">
        <v>0</v>
      </c>
      <c r="F4387" s="1539"/>
      <c r="G4387" s="1539"/>
      <c r="H4387" s="1539"/>
      <c r="I4387" s="1539"/>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36"/>
      <c r="C4391" s="1536"/>
      <c r="D4391" s="1536"/>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36"/>
      <c r="C4413" s="1536"/>
      <c r="D4413" s="1536"/>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42"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42" t="s">
        <v>50</v>
      </c>
      <c r="Q4426" s="1542"/>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42"/>
      <c r="Q4427" s="1542"/>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42"/>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42"/>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42"/>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36"/>
      <c r="C4434" s="1536"/>
      <c r="D4434" s="1536"/>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36"/>
      <c r="C4457" s="1536"/>
      <c r="D4457" s="1536"/>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39" t="s">
        <v>51</v>
      </c>
      <c r="G4460" s="1539"/>
      <c r="H4460" s="1539"/>
      <c r="I4460" s="1539"/>
      <c r="J4460" s="5"/>
      <c r="P4460" s="278">
        <v>12510</v>
      </c>
      <c r="Q4460" s="25">
        <f>176.64/1094.6</f>
        <v>0.16137401790608441</v>
      </c>
      <c r="U4460" s="460">
        <v>0.1</v>
      </c>
      <c r="W4460" s="340">
        <f>(P4460*Q4460)*(1+U4460)</f>
        <v>2220.6678604056278</v>
      </c>
    </row>
    <row r="4461" spans="1:23" ht="15" customHeight="1">
      <c r="A4461" s="3">
        <v>42100</v>
      </c>
      <c r="B4461" s="9">
        <v>0</v>
      </c>
      <c r="F4461" s="1539"/>
      <c r="G4461" s="1539"/>
      <c r="H4461" s="1539"/>
      <c r="I4461" s="1539"/>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604" t="s">
        <v>50</v>
      </c>
      <c r="Q4479" s="1605"/>
      <c r="U4479" s="460">
        <v>0.1</v>
      </c>
    </row>
    <row r="4480" spans="1:23" ht="15" customHeight="1" thickBot="1">
      <c r="A4480" s="236"/>
      <c r="B4480" s="1536"/>
      <c r="C4480" s="1536"/>
      <c r="D4480" s="1536"/>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95" t="s">
        <v>50</v>
      </c>
      <c r="Q4481" s="1595"/>
      <c r="U4481" s="460">
        <v>0.1</v>
      </c>
    </row>
    <row r="4482" spans="1:23" ht="15" customHeight="1">
      <c r="A4482" s="3">
        <v>42128</v>
      </c>
      <c r="B4482" s="9" t="e">
        <f>#REF!+#REF!</f>
        <v>#REF!</v>
      </c>
      <c r="F4482" s="1539" t="s">
        <v>51</v>
      </c>
      <c r="G4482" s="1539"/>
      <c r="H4482" s="1539"/>
      <c r="I4482" s="1539"/>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39" t="s">
        <v>51</v>
      </c>
      <c r="G4497" s="1539"/>
      <c r="H4497" s="1539"/>
      <c r="I4497" s="1539"/>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36"/>
      <c r="C4502" s="1536"/>
      <c r="D4502" s="1536"/>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36"/>
      <c r="C4525" s="1536"/>
      <c r="D4525" s="1536"/>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36"/>
      <c r="C4549" s="1536"/>
      <c r="D4549" s="1536"/>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39" t="s">
        <v>51</v>
      </c>
      <c r="G4570" s="1539"/>
      <c r="H4570" s="1539"/>
      <c r="I4570" s="1539"/>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36"/>
      <c r="C4571" s="1536"/>
      <c r="D4571" s="1536"/>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603"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603"/>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38" t="s">
        <v>48</v>
      </c>
      <c r="Q4590" s="1538" t="s">
        <v>48</v>
      </c>
      <c r="U4590" s="460">
        <v>0.1</v>
      </c>
      <c r="W4590" s="1593"/>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38"/>
      <c r="Q4591" s="1538"/>
      <c r="U4591" s="460">
        <v>0.1</v>
      </c>
      <c r="W4591" s="1593"/>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36"/>
      <c r="C4594" s="1536"/>
      <c r="D4594" s="1536"/>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37" t="s">
        <v>48</v>
      </c>
      <c r="Q4595" s="25">
        <f>184.92/1177</f>
        <v>0.15711129991503822</v>
      </c>
      <c r="U4595" s="460">
        <v>0.1</v>
      </c>
      <c r="W4595" s="1606"/>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38"/>
      <c r="Q4596" s="25">
        <f>185.5/1183</f>
        <v>0.15680473372781065</v>
      </c>
      <c r="U4596" s="460">
        <v>0.1</v>
      </c>
      <c r="W4596" s="1593"/>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38"/>
      <c r="Q4597" s="25">
        <f>183.64/1168</f>
        <v>0.15722602739726027</v>
      </c>
      <c r="U4597" s="460">
        <v>0.1</v>
      </c>
      <c r="W4597" s="1593"/>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38"/>
      <c r="Q4598" s="25">
        <f>183.6/1167</f>
        <v>0.15732647814910025</v>
      </c>
      <c r="U4598" s="460">
        <v>0.1</v>
      </c>
      <c r="W4598" s="1593"/>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38"/>
      <c r="Q4599" s="25">
        <f>182.52/1157</f>
        <v>0.15775280898876406</v>
      </c>
      <c r="U4599" s="460">
        <v>0.1</v>
      </c>
      <c r="W4599" s="1593"/>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38"/>
      <c r="Q4600" s="25">
        <f>182.82/1161.5</f>
        <v>0.15739991390443392</v>
      </c>
      <c r="U4600" s="460">
        <v>0.1</v>
      </c>
      <c r="W4600" s="1593"/>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36"/>
      <c r="C4617" s="1536"/>
      <c r="D4617" s="1536"/>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36"/>
      <c r="C4639" s="1536"/>
      <c r="D4639" s="1536"/>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99"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99"/>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99"/>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39" t="s">
        <v>51</v>
      </c>
      <c r="G4658" s="1539"/>
      <c r="H4658" s="1539"/>
      <c r="I4658" s="1539"/>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36"/>
      <c r="C4662" s="1536"/>
      <c r="D4662" s="1536"/>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36"/>
      <c r="C4683" s="1536"/>
      <c r="D4683" s="1536"/>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38" t="s">
        <v>48</v>
      </c>
      <c r="Q4688" s="25">
        <f>181.83/1202.7</f>
        <v>0.15118483412322276</v>
      </c>
      <c r="U4688" s="456">
        <v>0.1</v>
      </c>
      <c r="W4688" s="1607"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38"/>
      <c r="Q4689" s="1538" t="s">
        <v>48</v>
      </c>
      <c r="U4689" s="456">
        <v>0.1</v>
      </c>
      <c r="W4689" s="1607"/>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38"/>
      <c r="Q4690" s="1538"/>
      <c r="U4690" s="456">
        <v>0.1</v>
      </c>
      <c r="W4690" s="1607"/>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38"/>
      <c r="Q4691" s="1538"/>
      <c r="U4691" s="456">
        <v>0.1</v>
      </c>
      <c r="W4691" s="1607"/>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38"/>
      <c r="Q4692" s="25">
        <f>183.28/1198.36</f>
        <v>0.15294235455122002</v>
      </c>
      <c r="U4692" s="456">
        <v>0.1</v>
      </c>
      <c r="W4692" s="1607"/>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38"/>
      <c r="Q4693" s="25">
        <f>182.78/1197</f>
        <v>0.15269841269841269</v>
      </c>
      <c r="U4693" s="456">
        <v>0.1</v>
      </c>
      <c r="W4693" s="1607"/>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36"/>
      <c r="C4705" s="1536"/>
      <c r="D4705" s="1536"/>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39"/>
      <c r="C4724" s="1539"/>
      <c r="D4724" s="1539"/>
      <c r="E4724" s="1539"/>
      <c r="F4724" s="1539"/>
      <c r="G4724" s="1539"/>
      <c r="H4724" s="1539"/>
      <c r="I4724" s="1539"/>
      <c r="J4724" s="1539"/>
      <c r="K4724" s="1539"/>
      <c r="L4724" s="1539"/>
      <c r="M4724" s="1539"/>
      <c r="P4724" s="278">
        <v>13540</v>
      </c>
      <c r="Q4724" s="25">
        <f>179.19/1167.1</f>
        <v>0.15353440150801131</v>
      </c>
      <c r="U4724" s="456">
        <v>0.1</v>
      </c>
      <c r="W4724" s="340">
        <f t="shared" si="280"/>
        <v>2286.7413760603208</v>
      </c>
      <c r="X4724" s="533"/>
    </row>
    <row r="4725" spans="1:24" ht="15" customHeight="1">
      <c r="A4725" s="3">
        <v>42457</v>
      </c>
      <c r="B4725" s="1539"/>
      <c r="C4725" s="1539"/>
      <c r="D4725" s="1539"/>
      <c r="E4725" s="1539"/>
      <c r="F4725" s="1539"/>
      <c r="G4725" s="1539"/>
      <c r="H4725" s="1539"/>
      <c r="I4725" s="1539"/>
      <c r="J4725" s="1539"/>
      <c r="K4725" s="1539"/>
      <c r="L4725" s="1539"/>
      <c r="M4725" s="1539"/>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36"/>
      <c r="C4729" s="1536"/>
      <c r="D4729" s="1536"/>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36"/>
      <c r="C4751" s="1536"/>
      <c r="D4751" s="1536"/>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40"/>
      <c r="C4752" s="1540"/>
      <c r="D4752" s="1540"/>
      <c r="E4752" s="1540"/>
      <c r="F4752" s="1540"/>
      <c r="G4752" s="1540"/>
      <c r="H4752" s="1540"/>
      <c r="I4752" s="1540"/>
      <c r="J4752" s="1540"/>
      <c r="K4752" s="1540"/>
      <c r="L4752" s="1540"/>
      <c r="M4752" s="1540"/>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39"/>
      <c r="C4772" s="1539"/>
      <c r="D4772" s="1539"/>
      <c r="E4772" s="1539"/>
      <c r="F4772" s="1539"/>
      <c r="G4772" s="1539"/>
      <c r="H4772" s="1539"/>
      <c r="I4772" s="1539"/>
      <c r="J4772" s="1539"/>
      <c r="K4772" s="1539"/>
      <c r="L4772" s="1539"/>
      <c r="M4772" s="1539"/>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36"/>
      <c r="C4774" s="1536"/>
      <c r="D4774" s="1536"/>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603" t="s">
        <v>55</v>
      </c>
      <c r="Q4781" s="25">
        <f>175.94/1156.5</f>
        <v>0.15213143104193688</v>
      </c>
      <c r="U4781" s="456">
        <v>0.1</v>
      </c>
      <c r="W4781" s="1593"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603"/>
      <c r="Q4782" s="25">
        <f>175.94/1155.8</f>
        <v>0.15222356809136528</v>
      </c>
      <c r="U4782" s="456">
        <v>0.1</v>
      </c>
      <c r="W4782" s="1593"/>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36"/>
      <c r="C4797" s="1536"/>
      <c r="D4797" s="1536"/>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36"/>
      <c r="C4819" s="1536"/>
      <c r="D4819" s="1536"/>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39"/>
      <c r="C4840" s="1539"/>
      <c r="D4840" s="1539"/>
      <c r="E4840" s="1539"/>
      <c r="F4840" s="1539"/>
      <c r="G4840" s="1539"/>
      <c r="H4840" s="1539"/>
      <c r="I4840" s="1539"/>
      <c r="J4840" s="1539"/>
      <c r="K4840" s="1539"/>
      <c r="L4840" s="1539"/>
      <c r="M4840" s="1539"/>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36"/>
      <c r="C4843" s="1536"/>
      <c r="D4843" s="1536"/>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613" t="s">
        <v>50</v>
      </c>
      <c r="U4852" s="456">
        <v>0.1</v>
      </c>
      <c r="W4852" s="1593"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613"/>
      <c r="U4853" s="456">
        <v>0.1</v>
      </c>
      <c r="W4853" s="1593"/>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42" t="s">
        <v>50</v>
      </c>
      <c r="Q4854" s="1613"/>
      <c r="U4854" s="456">
        <v>0.1</v>
      </c>
      <c r="W4854" s="1593"/>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42"/>
      <c r="Q4855" s="25">
        <f>166.02/1112.3</f>
        <v>0.14925829362582038</v>
      </c>
      <c r="U4855" s="456">
        <v>0.1</v>
      </c>
      <c r="W4855" s="1593"/>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36"/>
      <c r="C4866" s="1536"/>
      <c r="D4866" s="1536"/>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41" t="s">
        <v>50</v>
      </c>
      <c r="Q4867" s="376" t="s">
        <v>50</v>
      </c>
      <c r="U4867" s="456">
        <v>0.1</v>
      </c>
      <c r="W4867" s="1606"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42"/>
      <c r="Q4868" s="25">
        <f>165.28/1105.1</f>
        <v>0.14956112568998281</v>
      </c>
      <c r="U4868" s="456">
        <v>0.1</v>
      </c>
      <c r="W4868" s="1593"/>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42"/>
      <c r="Q4869" s="25">
        <f>165.28/1105.1</f>
        <v>0.14956112568998281</v>
      </c>
      <c r="U4869" s="456">
        <v>0.1</v>
      </c>
      <c r="W4869" s="1593"/>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42"/>
      <c r="Q4870" s="25">
        <f>165.28/1105.1</f>
        <v>0.14956112568998281</v>
      </c>
      <c r="U4870" s="456">
        <v>0.1</v>
      </c>
      <c r="W4870" s="1593"/>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42"/>
      <c r="Q4871" s="25">
        <f>165.94/1111.3</f>
        <v>0.14932061549536579</v>
      </c>
      <c r="U4871" s="456">
        <v>0.1</v>
      </c>
      <c r="W4871" s="1593"/>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36"/>
      <c r="C4888" s="1536"/>
      <c r="D4888" s="1536"/>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36"/>
      <c r="C4911" s="1536"/>
      <c r="D4911" s="1536"/>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39"/>
      <c r="C4929" s="1539"/>
      <c r="D4929" s="1539"/>
      <c r="E4929" s="1539"/>
      <c r="F4929" s="1539"/>
      <c r="G4929" s="1539"/>
      <c r="H4929" s="1539"/>
      <c r="I4929" s="1539"/>
      <c r="J4929" s="1539"/>
      <c r="K4929" s="1539"/>
      <c r="L4929" s="1539"/>
      <c r="M4929" s="1539"/>
      <c r="P4929" s="278">
        <v>17610</v>
      </c>
      <c r="Q4929" s="25">
        <f>172.49/1199.4</f>
        <v>0.14381357345339335</v>
      </c>
      <c r="U4929" s="456">
        <v>0.1</v>
      </c>
      <c r="W4929" s="340">
        <f t="shared" si="309"/>
        <v>2785.8127313656832</v>
      </c>
      <c r="X4929" s="533"/>
    </row>
    <row r="4930" spans="1:24" ht="15" customHeight="1">
      <c r="A4930" s="3">
        <v>42731</v>
      </c>
      <c r="B4930" s="1539"/>
      <c r="C4930" s="1539"/>
      <c r="D4930" s="1539"/>
      <c r="E4930" s="1539"/>
      <c r="F4930" s="1539"/>
      <c r="G4930" s="1539"/>
      <c r="H4930" s="1539"/>
      <c r="I4930" s="1539"/>
      <c r="J4930" s="1539"/>
      <c r="K4930" s="1539"/>
      <c r="L4930" s="1539"/>
      <c r="M4930" s="1539"/>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36"/>
      <c r="C4934" s="1536"/>
      <c r="D4934" s="1536"/>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42" t="s">
        <v>50</v>
      </c>
      <c r="Q4953" s="1542" t="s">
        <v>50</v>
      </c>
      <c r="W4953" s="1610"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42"/>
      <c r="Q4954" s="1542"/>
      <c r="W4954" s="1610"/>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42"/>
      <c r="Q4955" s="1542"/>
      <c r="W4955" s="1610"/>
      <c r="X4955" s="533"/>
    </row>
    <row r="4956" spans="1:24" ht="15" customHeight="1" thickBot="1">
      <c r="A4956" s="236"/>
      <c r="B4956" s="1536"/>
      <c r="C4956" s="1536"/>
      <c r="D4956" s="1536"/>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611" t="s">
        <v>50</v>
      </c>
      <c r="Q4957" s="25">
        <f>169.01/1155.5</f>
        <v>0.14626568585028127</v>
      </c>
      <c r="W4957" s="1608"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612"/>
      <c r="Q4958" s="25">
        <f>168.97/1155.2</f>
        <v>0.14626904432132964</v>
      </c>
      <c r="W4958" s="1609"/>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36"/>
      <c r="C4977" s="1536"/>
      <c r="D4977" s="1536"/>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36"/>
      <c r="C5001" s="1536"/>
      <c r="D5001" s="1536"/>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98" t="s">
        <v>56</v>
      </c>
      <c r="Q5002" s="25">
        <f>162.01/1113.8</f>
        <v>0.1454569940743401</v>
      </c>
      <c r="W5002" s="1596"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99"/>
      <c r="Q5003" s="25">
        <f>162.67/1118.9</f>
        <v>0.14538385914737686</v>
      </c>
      <c r="W5003" s="1597"/>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39"/>
      <c r="C5011" s="1539"/>
      <c r="D5011" s="1539"/>
      <c r="E5011" s="1539"/>
      <c r="F5011" s="1539"/>
      <c r="G5011" s="1539"/>
      <c r="H5011" s="1539"/>
      <c r="I5011" s="1539"/>
      <c r="J5011" s="1539"/>
      <c r="K5011" s="1539"/>
      <c r="L5011" s="1539"/>
      <c r="M5011" s="1539"/>
      <c r="Q5011" s="25">
        <f>165.47/1138.8</f>
        <v>0.14530207235686687</v>
      </c>
      <c r="X5011" s="533"/>
    </row>
    <row r="5012" spans="1:24" ht="15" customHeight="1">
      <c r="A5012" s="3">
        <v>42842</v>
      </c>
      <c r="B5012" s="1539"/>
      <c r="C5012" s="1539"/>
      <c r="D5012" s="1539"/>
      <c r="E5012" s="1539"/>
      <c r="F5012" s="1539"/>
      <c r="G5012" s="1539"/>
      <c r="H5012" s="1539"/>
      <c r="I5012" s="1539"/>
      <c r="J5012" s="1539"/>
      <c r="K5012" s="1539"/>
      <c r="L5012" s="1539"/>
      <c r="M5012" s="1539"/>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36"/>
      <c r="C5022" s="1536"/>
      <c r="D5022" s="1536"/>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40"/>
      <c r="C5023" s="1540"/>
      <c r="D5023" s="1540"/>
      <c r="E5023" s="1540"/>
      <c r="F5023" s="1540"/>
      <c r="G5023" s="1540"/>
      <c r="H5023" s="1540"/>
      <c r="I5023" s="1540"/>
      <c r="J5023" s="1540"/>
      <c r="K5023" s="1540"/>
      <c r="L5023" s="1540"/>
      <c r="M5023" s="1540"/>
      <c r="P5023" s="449" t="s">
        <v>56</v>
      </c>
      <c r="Q5023" s="1537"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38"/>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38"/>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38"/>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39"/>
      <c r="C5043" s="1539"/>
      <c r="D5043" s="1539"/>
      <c r="E5043" s="1539"/>
      <c r="F5043" s="1539"/>
      <c r="G5043" s="1539"/>
      <c r="H5043" s="1539"/>
      <c r="I5043" s="1539"/>
      <c r="J5043" s="1539"/>
      <c r="K5043" s="1539"/>
      <c r="L5043" s="1539"/>
      <c r="M5043" s="1539"/>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36"/>
      <c r="C5046" s="1536"/>
      <c r="D5046" s="1536"/>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36"/>
      <c r="C5069" s="1536"/>
      <c r="D5069" s="1536"/>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36"/>
      <c r="C5091" s="1536"/>
      <c r="D5091" s="1536"/>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39"/>
      <c r="C5111" s="1539"/>
      <c r="D5111" s="1539"/>
      <c r="E5111" s="1539"/>
      <c r="F5111" s="1539"/>
      <c r="G5111" s="1539"/>
      <c r="H5111" s="1539"/>
      <c r="I5111" s="1539"/>
      <c r="J5111" s="1539"/>
      <c r="K5111" s="1539"/>
      <c r="L5111" s="1539"/>
      <c r="M5111" s="1539"/>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36"/>
      <c r="C5115" s="1536"/>
      <c r="D5115" s="1536"/>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36"/>
      <c r="C5137" s="1536"/>
      <c r="D5137" s="1536"/>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36"/>
      <c r="C5160" s="1536"/>
      <c r="D5160" s="1536"/>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36"/>
      <c r="C5183" s="1536"/>
      <c r="D5183" s="1536"/>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39"/>
      <c r="C5200" s="1539"/>
      <c r="D5200" s="1539"/>
      <c r="E5200" s="1539"/>
      <c r="F5200" s="1539"/>
      <c r="G5200" s="1539"/>
      <c r="H5200" s="1539"/>
      <c r="I5200" s="1539"/>
      <c r="J5200" s="1539"/>
      <c r="K5200" s="1539"/>
      <c r="L5200" s="1539"/>
      <c r="M5200" s="1539"/>
      <c r="P5200" s="278"/>
      <c r="X5200" s="533"/>
    </row>
    <row r="5201" spans="1:24" ht="15" customHeight="1">
      <c r="A5201" s="3">
        <v>43095</v>
      </c>
      <c r="B5201" s="1539"/>
      <c r="C5201" s="1539"/>
      <c r="D5201" s="1539"/>
      <c r="E5201" s="1539"/>
      <c r="F5201" s="1539"/>
      <c r="G5201" s="1539"/>
      <c r="H5201" s="1539"/>
      <c r="I5201" s="1539"/>
      <c r="J5201" s="1539"/>
      <c r="K5201" s="1539"/>
      <c r="L5201" s="1539"/>
      <c r="M5201" s="1539"/>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36"/>
      <c r="C5205" s="1536"/>
      <c r="D5205" s="1536"/>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36"/>
      <c r="C5228" s="1536"/>
      <c r="D5228" s="1536"/>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615" t="s">
        <v>50</v>
      </c>
      <c r="Q5239" s="1615"/>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615"/>
      <c r="Q5240" s="1615"/>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615"/>
      <c r="Q5241" s="161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615"/>
      <c r="Q5242" s="161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615"/>
      <c r="Q5243" s="161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36"/>
      <c r="C5249" s="1536"/>
      <c r="D5249" s="1536"/>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39"/>
      <c r="C5271" s="1539"/>
      <c r="D5271" s="1539"/>
      <c r="E5271" s="1539"/>
      <c r="F5271" s="1539"/>
      <c r="G5271" s="1539"/>
      <c r="H5271" s="1539"/>
      <c r="I5271" s="1539"/>
      <c r="J5271" s="1539"/>
      <c r="K5271" s="1539"/>
      <c r="L5271" s="1539"/>
      <c r="M5271" s="1539"/>
      <c r="N5271" s="453">
        <f>AVERAGE(K5250:K5270)</f>
        <v>2397</v>
      </c>
      <c r="O5271" s="250">
        <f>AVERAGE(K5206:K5270)</f>
        <v>2522.6746031746034</v>
      </c>
      <c r="X5271" s="533"/>
    </row>
    <row r="5272" spans="1:24" ht="15" customHeight="1" thickBot="1">
      <c r="A5272" s="236"/>
      <c r="B5272" s="1536"/>
      <c r="C5272" s="1536"/>
      <c r="D5272" s="1536"/>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39"/>
      <c r="C5273" s="1539"/>
      <c r="D5273" s="1539"/>
      <c r="E5273" s="1539"/>
      <c r="F5273" s="1539"/>
      <c r="G5273" s="1539"/>
      <c r="H5273" s="1539"/>
      <c r="I5273" s="1539"/>
      <c r="J5273" s="1539"/>
      <c r="K5273" s="1539"/>
      <c r="L5273" s="1539"/>
      <c r="M5273" s="153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99"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99"/>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36"/>
      <c r="C5294" s="1536"/>
      <c r="D5294" s="1536"/>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39"/>
      <c r="C5299" s="1539"/>
      <c r="D5299" s="1539"/>
      <c r="E5299" s="1539"/>
      <c r="F5299" s="1539"/>
      <c r="G5299" s="1539"/>
      <c r="H5299" s="1539"/>
      <c r="I5299" s="1539"/>
      <c r="J5299" s="1539"/>
      <c r="K5299" s="1539"/>
      <c r="L5299" s="1539"/>
      <c r="M5299" s="1539"/>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39"/>
      <c r="C5314" s="1539"/>
      <c r="D5314" s="1539"/>
      <c r="E5314" s="1539"/>
      <c r="F5314" s="1539"/>
      <c r="G5314" s="1539"/>
      <c r="H5314" s="1539"/>
      <c r="I5314" s="1539"/>
      <c r="J5314" s="1539"/>
      <c r="K5314" s="1539"/>
      <c r="L5314" s="1539"/>
      <c r="M5314" s="153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36"/>
      <c r="C5318" s="1536"/>
      <c r="D5318" s="1536"/>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36"/>
      <c r="C5340" s="1536"/>
      <c r="D5340" s="1536"/>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39"/>
      <c r="C5382" s="1539"/>
      <c r="D5382" s="1539"/>
      <c r="E5382" s="1539"/>
      <c r="F5382" s="1539"/>
      <c r="G5382" s="1539"/>
      <c r="H5382" s="1539"/>
      <c r="I5382" s="1539"/>
      <c r="J5382" s="1539"/>
      <c r="K5382" s="1539"/>
      <c r="L5382" s="1539"/>
      <c r="M5382" s="1539"/>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39"/>
      <c r="C5472" s="1539"/>
      <c r="D5472" s="1539"/>
      <c r="E5472" s="1539"/>
      <c r="F5472" s="1539"/>
      <c r="G5472" s="1539"/>
      <c r="H5472" s="1539"/>
      <c r="I5472" s="1539"/>
      <c r="J5472" s="1539"/>
      <c r="K5472" s="1539"/>
      <c r="L5472" s="1539"/>
      <c r="M5472" s="1539"/>
      <c r="N5472" s="137"/>
      <c r="O5472" s="137"/>
      <c r="P5472" s="278">
        <v>18350</v>
      </c>
      <c r="Q5472" s="25">
        <f>162.82/1125.2</f>
        <v>0.14470316388197652</v>
      </c>
      <c r="W5472" s="340">
        <f>(P5472*Q5472)*(1+U5472)</f>
        <v>2655.3030572342691</v>
      </c>
      <c r="X5472" s="533"/>
    </row>
    <row r="5473" spans="1:24" ht="15" customHeight="1">
      <c r="A5473" s="3">
        <v>43460</v>
      </c>
      <c r="B5473" s="1539"/>
      <c r="C5473" s="1539"/>
      <c r="D5473" s="1539"/>
      <c r="E5473" s="1539"/>
      <c r="F5473" s="1539"/>
      <c r="G5473" s="1539"/>
      <c r="H5473" s="1539"/>
      <c r="I5473" s="1539"/>
      <c r="J5473" s="1539"/>
      <c r="K5473" s="1539"/>
      <c r="L5473" s="1539"/>
      <c r="M5473" s="1539"/>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39"/>
      <c r="C5558" s="1539"/>
      <c r="D5558" s="1539"/>
      <c r="E5558" s="1539"/>
      <c r="F5558" s="1539"/>
      <c r="G5558" s="1539"/>
      <c r="H5558" s="1539"/>
      <c r="I5558" s="1539"/>
      <c r="J5558" s="1539"/>
      <c r="K5558" s="1539"/>
      <c r="L5558" s="1539"/>
      <c r="M5558" s="1539"/>
      <c r="P5558" s="278"/>
      <c r="X5558" s="533"/>
    </row>
    <row r="5559" spans="1:24" ht="15" customHeight="1">
      <c r="A5559" s="3">
        <v>43577</v>
      </c>
      <c r="B5559" s="1539"/>
      <c r="C5559" s="1539"/>
      <c r="D5559" s="1539"/>
      <c r="E5559" s="1539"/>
      <c r="F5559" s="1539"/>
      <c r="G5559" s="1539"/>
      <c r="H5559" s="1539"/>
      <c r="I5559" s="1539"/>
      <c r="J5559" s="1539"/>
      <c r="K5559" s="1539"/>
      <c r="L5559" s="1539"/>
      <c r="M5559" s="1539"/>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39"/>
      <c r="C5570" s="1539"/>
      <c r="D5570" s="1539"/>
      <c r="E5570" s="1539"/>
      <c r="F5570" s="1539"/>
      <c r="G5570" s="1539"/>
      <c r="H5570" s="1539"/>
      <c r="I5570" s="1539"/>
      <c r="J5570" s="1539"/>
      <c r="K5570" s="1539"/>
      <c r="L5570" s="1539"/>
      <c r="M5570" s="153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39"/>
      <c r="C5585" s="1539"/>
      <c r="D5585" s="1539"/>
      <c r="E5585" s="1539"/>
      <c r="F5585" s="1539"/>
      <c r="G5585" s="1539"/>
      <c r="H5585" s="1539"/>
      <c r="I5585" s="1539"/>
      <c r="J5585" s="1539"/>
      <c r="K5585" s="1539"/>
      <c r="L5585" s="1539"/>
      <c r="M5585" s="1539"/>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39"/>
      <c r="C5653" s="1539"/>
      <c r="D5653" s="1539"/>
      <c r="E5653" s="1539"/>
      <c r="F5653" s="1539"/>
      <c r="G5653" s="1539"/>
      <c r="H5653" s="1539"/>
      <c r="I5653" s="1539"/>
      <c r="J5653" s="1539"/>
      <c r="K5653" s="1539"/>
      <c r="L5653" s="1539"/>
      <c r="M5653" s="1539"/>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59" t="s">
        <v>60</v>
      </c>
      <c r="C5744" s="1539"/>
      <c r="D5744" s="1539"/>
      <c r="E5744" s="1539"/>
      <c r="F5744" s="1539"/>
      <c r="G5744" s="1539"/>
      <c r="H5744" s="1539"/>
      <c r="I5744" s="1539"/>
      <c r="J5744" s="1539"/>
      <c r="K5744" s="1539"/>
      <c r="L5744" s="1539"/>
      <c r="M5744" s="1539"/>
      <c r="O5744" s="137"/>
      <c r="P5744" s="278">
        <v>15200</v>
      </c>
      <c r="Q5744" s="25">
        <f>166.01/1163.7</f>
        <v>0.14265704219300507</v>
      </c>
      <c r="W5744" s="340">
        <f>(P5744*Q5744)*(1+U5744)</f>
        <v>2168.3870413336772</v>
      </c>
      <c r="X5744" s="533"/>
    </row>
    <row r="5745" spans="1:24" ht="15" customHeight="1">
      <c r="A5745" s="3">
        <v>43825</v>
      </c>
      <c r="B5745" s="1539"/>
      <c r="C5745" s="1539"/>
      <c r="D5745" s="1539"/>
      <c r="E5745" s="1539"/>
      <c r="F5745" s="1539"/>
      <c r="G5745" s="1539"/>
      <c r="H5745" s="1539"/>
      <c r="I5745" s="1539"/>
      <c r="J5745" s="1539"/>
      <c r="K5745" s="1539"/>
      <c r="L5745" s="1539"/>
      <c r="M5745" s="1539"/>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39" t="s">
        <v>61</v>
      </c>
      <c r="C5824" s="1539"/>
      <c r="D5824" s="1539"/>
      <c r="E5824" s="1539"/>
      <c r="F5824" s="1539"/>
      <c r="G5824" s="1539"/>
      <c r="H5824" s="1539"/>
      <c r="I5824" s="1539"/>
      <c r="J5824" s="1539"/>
      <c r="K5824" s="1539"/>
      <c r="L5824" s="1539"/>
      <c r="M5824" s="1539"/>
      <c r="P5824" s="278">
        <v>14050</v>
      </c>
      <c r="Q5824" s="25">
        <f>172.07/1212.3</f>
        <v>0.14193681431988781</v>
      </c>
      <c r="W5824" s="340">
        <f t="shared" si="826"/>
        <v>1994.2122411944238</v>
      </c>
      <c r="X5824" s="533"/>
    </row>
    <row r="5825" spans="1:24" ht="15" customHeight="1">
      <c r="A5825" s="3">
        <v>43934</v>
      </c>
      <c r="B5825" s="1539"/>
      <c r="C5825" s="1539"/>
      <c r="D5825" s="1539"/>
      <c r="E5825" s="1539"/>
      <c r="F5825" s="1539"/>
      <c r="G5825" s="1539"/>
      <c r="H5825" s="1539"/>
      <c r="I5825" s="1539"/>
      <c r="J5825" s="1539"/>
      <c r="K5825" s="1539"/>
      <c r="L5825" s="1539"/>
      <c r="M5825" s="1539"/>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620"/>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621"/>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621"/>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39" t="s">
        <v>61</v>
      </c>
      <c r="C5845" s="1539"/>
      <c r="D5845" s="1539"/>
      <c r="E5845" s="1539"/>
      <c r="F5845" s="1539"/>
      <c r="G5845" s="1539"/>
      <c r="H5845" s="1539"/>
      <c r="I5845" s="1539"/>
      <c r="J5845" s="1539"/>
      <c r="K5845" s="1539"/>
      <c r="L5845" s="1539"/>
      <c r="M5845" s="1539"/>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39" t="s">
        <v>61</v>
      </c>
      <c r="C5856" s="1539"/>
      <c r="D5856" s="1539"/>
      <c r="E5856" s="1539"/>
      <c r="F5856" s="1539"/>
      <c r="G5856" s="1539"/>
      <c r="H5856" s="1539"/>
      <c r="I5856" s="1539"/>
      <c r="J5856" s="1539"/>
      <c r="K5856" s="1539"/>
      <c r="L5856" s="1539"/>
      <c r="M5856" s="1539"/>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39" t="s">
        <v>61</v>
      </c>
      <c r="C5929" s="1539"/>
      <c r="D5929" s="1539"/>
      <c r="E5929" s="1539"/>
      <c r="F5929" s="1539"/>
      <c r="G5929" s="1539"/>
      <c r="H5929" s="1539"/>
      <c r="I5929" s="1539"/>
      <c r="J5929" s="1539"/>
      <c r="K5929" s="1539"/>
      <c r="L5929" s="1539"/>
      <c r="M5929" s="1539"/>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38"/>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38"/>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617"/>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618"/>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618"/>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618"/>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618"/>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618"/>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39" t="s">
        <v>61</v>
      </c>
      <c r="C6017" s="1539"/>
      <c r="D6017" s="1539"/>
      <c r="E6017" s="1539"/>
      <c r="F6017" s="1539"/>
      <c r="G6017" s="1539"/>
      <c r="H6017" s="1539"/>
      <c r="I6017" s="1539"/>
      <c r="J6017" s="1539"/>
      <c r="K6017" s="1539"/>
      <c r="L6017" s="1539"/>
      <c r="M6017" s="1539"/>
      <c r="X6017" s="533"/>
    </row>
    <row r="6018" spans="1:24" ht="15" customHeight="1">
      <c r="A6018" s="3">
        <v>44193</v>
      </c>
      <c r="B6018" s="1539"/>
      <c r="C6018" s="1539"/>
      <c r="D6018" s="1539"/>
      <c r="E6018" s="1539"/>
      <c r="F6018" s="1539"/>
      <c r="G6018" s="1539"/>
      <c r="H6018" s="1539"/>
      <c r="I6018" s="1539"/>
      <c r="J6018" s="1539"/>
      <c r="K6018" s="1539"/>
      <c r="L6018" s="1539"/>
      <c r="M6018" s="1539"/>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38"/>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616"/>
      <c r="Q6052" s="1538"/>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616"/>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616"/>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616"/>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616"/>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39" t="s">
        <v>61</v>
      </c>
      <c r="C6090" s="1539"/>
      <c r="D6090" s="1539"/>
      <c r="E6090" s="1539"/>
      <c r="F6090" s="1539"/>
      <c r="G6090" s="1539"/>
      <c r="H6090" s="1539"/>
      <c r="I6090" s="1539"/>
      <c r="J6090" s="1539"/>
      <c r="K6090" s="1539"/>
      <c r="L6090" s="1539"/>
      <c r="M6090" s="1539"/>
      <c r="P6090" s="278">
        <v>15100</v>
      </c>
      <c r="Q6090" s="25">
        <f>171.66/1127.5</f>
        <v>0.15224833702882484</v>
      </c>
      <c r="W6090" s="340">
        <f t="shared" ref="W6090:W6093" si="1185">(P6090*Q6090)*(1+U6090)</f>
        <v>2298.949889135255</v>
      </c>
      <c r="X6090" s="533"/>
    </row>
    <row r="6091" spans="1:24" ht="15" customHeight="1">
      <c r="A6091" s="3">
        <v>44291</v>
      </c>
      <c r="B6091" s="1539"/>
      <c r="C6091" s="1539"/>
      <c r="D6091" s="1539"/>
      <c r="E6091" s="1539"/>
      <c r="F6091" s="1539"/>
      <c r="G6091" s="1539"/>
      <c r="H6091" s="1539"/>
      <c r="I6091" s="1539"/>
      <c r="J6091" s="1539"/>
      <c r="K6091" s="1539"/>
      <c r="L6091" s="1539"/>
      <c r="M6091" s="1539"/>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40" t="s">
        <v>62</v>
      </c>
      <c r="C6112" s="1540"/>
      <c r="D6112" s="1540"/>
      <c r="E6112" s="1540"/>
      <c r="F6112" s="1540"/>
      <c r="G6112" s="1540"/>
      <c r="H6112" s="1540"/>
      <c r="I6112" s="1540"/>
      <c r="J6112" s="1540"/>
      <c r="K6112" s="1540"/>
      <c r="L6112" s="1540"/>
      <c r="M6112" s="1540"/>
      <c r="N6112" s="1540"/>
      <c r="O6112" s="1540"/>
      <c r="P6112" s="1540"/>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614"/>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614"/>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39" t="s">
        <v>61</v>
      </c>
      <c r="C6132" s="1539"/>
      <c r="D6132" s="1539"/>
      <c r="E6132" s="1539"/>
      <c r="F6132" s="1539"/>
      <c r="G6132" s="1539"/>
      <c r="H6132" s="1539"/>
      <c r="I6132" s="1539"/>
      <c r="J6132" s="1539"/>
      <c r="K6132" s="1539"/>
      <c r="L6132" s="1539"/>
      <c r="M6132" s="1539"/>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39" t="s">
        <v>61</v>
      </c>
      <c r="C6200" s="1619"/>
      <c r="D6200" s="1619"/>
      <c r="E6200" s="1619"/>
      <c r="F6200" s="1619"/>
      <c r="G6200" s="1619"/>
      <c r="H6200" s="1619"/>
      <c r="I6200" s="1619"/>
      <c r="J6200" s="1619"/>
      <c r="K6200" s="1619"/>
      <c r="L6200" s="1619"/>
      <c r="M6200" s="1619"/>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39" t="s">
        <v>61</v>
      </c>
      <c r="C6289" s="1622"/>
      <c r="D6289" s="1622"/>
      <c r="E6289" s="1622"/>
      <c r="F6289" s="1622"/>
      <c r="G6289" s="1622"/>
      <c r="H6289" s="1622"/>
      <c r="I6289" s="1622"/>
      <c r="J6289" s="1622"/>
      <c r="K6289" s="1622"/>
      <c r="L6289" s="1622"/>
      <c r="M6289" s="1622"/>
      <c r="P6289" s="278">
        <v>15225</v>
      </c>
      <c r="Q6289" s="25">
        <f>186.09/1186.2</f>
        <v>0.15687910976226604</v>
      </c>
      <c r="W6289" s="340">
        <f t="shared" si="1300"/>
        <v>2388.4844461305006</v>
      </c>
      <c r="X6289" s="533"/>
    </row>
    <row r="6290" spans="1:24" ht="15" customHeight="1">
      <c r="A6290" s="3">
        <v>44558</v>
      </c>
      <c r="B6290" s="1622"/>
      <c r="C6290" s="1622"/>
      <c r="D6290" s="1622"/>
      <c r="E6290" s="1622"/>
      <c r="F6290" s="1622"/>
      <c r="G6290" s="1622"/>
      <c r="H6290" s="1622"/>
      <c r="I6290" s="1622"/>
      <c r="J6290" s="1622"/>
      <c r="K6290" s="1622"/>
      <c r="L6290" s="1622"/>
      <c r="M6290" s="1622"/>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40" t="s">
        <v>61</v>
      </c>
      <c r="C6295" s="1623"/>
      <c r="D6295" s="1623"/>
      <c r="E6295" s="1623"/>
      <c r="F6295" s="1623"/>
      <c r="G6295" s="1623"/>
      <c r="H6295" s="1623"/>
      <c r="I6295" s="1623"/>
      <c r="J6295" s="1623"/>
      <c r="K6295" s="1623"/>
      <c r="L6295" s="1623"/>
      <c r="M6295" s="1623"/>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39" t="s">
        <v>61</v>
      </c>
      <c r="C6372" s="1622"/>
      <c r="D6372" s="1622"/>
      <c r="E6372" s="1622"/>
      <c r="F6372" s="1622"/>
      <c r="G6372" s="1622"/>
      <c r="H6372" s="1622"/>
      <c r="I6372" s="1622"/>
      <c r="J6372" s="1622"/>
      <c r="K6372" s="1622"/>
      <c r="L6372" s="1622"/>
      <c r="M6372" s="1622"/>
      <c r="P6372" s="278">
        <v>15325</v>
      </c>
      <c r="Q6372" s="25">
        <f>192.79/1230.1</f>
        <v>0.15672709535810098</v>
      </c>
      <c r="W6372" s="340">
        <f t="shared" si="1314"/>
        <v>2401.8427363628975</v>
      </c>
      <c r="X6372" s="533" t="e">
        <f t="shared" ref="X6372:X6373" si="1319">P6372/K6372</f>
        <v>#DIV/0!</v>
      </c>
    </row>
    <row r="6373" spans="1:24" ht="15" customHeight="1">
      <c r="A6373" s="3">
        <v>44669</v>
      </c>
      <c r="B6373" s="1622"/>
      <c r="C6373" s="1622"/>
      <c r="D6373" s="1622"/>
      <c r="E6373" s="1622"/>
      <c r="F6373" s="1622"/>
      <c r="G6373" s="1622"/>
      <c r="H6373" s="1622"/>
      <c r="I6373" s="1622"/>
      <c r="J6373" s="1622"/>
      <c r="K6373" s="1622"/>
      <c r="L6373" s="1622"/>
      <c r="M6373" s="1622"/>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40" t="s">
        <v>61</v>
      </c>
      <c r="C6384" s="1540"/>
      <c r="D6384" s="1540"/>
      <c r="E6384" s="1540"/>
      <c r="F6384" s="1540"/>
      <c r="G6384" s="1540"/>
      <c r="H6384" s="1540"/>
      <c r="I6384" s="1540"/>
      <c r="J6384" s="1540"/>
      <c r="K6384" s="1540"/>
      <c r="L6384" s="1540"/>
      <c r="M6384" s="1540"/>
      <c r="P6384" s="1617"/>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618"/>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618"/>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39" t="s">
        <v>61</v>
      </c>
      <c r="C6408" s="1539"/>
      <c r="D6408" s="1539"/>
      <c r="E6408" s="1539"/>
      <c r="F6408" s="1539"/>
      <c r="G6408" s="1539"/>
      <c r="H6408" s="1539"/>
      <c r="I6408" s="1539"/>
      <c r="J6408" s="1539"/>
      <c r="K6408" s="1539"/>
      <c r="L6408" s="1539"/>
      <c r="M6408" s="1539"/>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39"/>
      <c r="C6409" s="1539"/>
      <c r="D6409" s="1539"/>
      <c r="E6409" s="1539"/>
      <c r="F6409" s="1539"/>
      <c r="G6409" s="1539"/>
      <c r="H6409" s="1539"/>
      <c r="I6409" s="1539"/>
      <c r="J6409" s="1539"/>
      <c r="K6409" s="1539"/>
      <c r="L6409" s="1539"/>
      <c r="M6409" s="1539"/>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39" t="s">
        <v>61</v>
      </c>
      <c r="C6472" s="1539"/>
      <c r="D6472" s="1539"/>
      <c r="E6472" s="1539"/>
      <c r="F6472" s="1539"/>
      <c r="G6472" s="1539"/>
      <c r="H6472" s="1539"/>
      <c r="I6472" s="1539"/>
      <c r="J6472" s="1539"/>
      <c r="K6472" s="1539"/>
      <c r="L6472" s="1539"/>
      <c r="M6472" s="153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617"/>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618"/>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618"/>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618"/>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618"/>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39" t="s">
        <v>61</v>
      </c>
      <c r="C6561" s="1539"/>
      <c r="D6561" s="1539"/>
      <c r="E6561" s="1539"/>
      <c r="F6561" s="1539"/>
      <c r="G6561" s="1539"/>
      <c r="H6561" s="1539"/>
      <c r="I6561" s="1539"/>
      <c r="J6561" s="1539"/>
      <c r="K6561" s="1539"/>
      <c r="L6561" s="1539"/>
      <c r="M6561" s="1539"/>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39"/>
      <c r="C6562" s="1539"/>
      <c r="D6562" s="1539"/>
      <c r="E6562" s="1539"/>
      <c r="F6562" s="1539"/>
      <c r="G6562" s="1539"/>
      <c r="H6562" s="1539"/>
      <c r="I6562" s="1539"/>
      <c r="J6562" s="1539"/>
      <c r="K6562" s="1539"/>
      <c r="L6562" s="1539"/>
      <c r="M6562" s="1539"/>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40" t="s">
        <v>61</v>
      </c>
      <c r="C6567" s="1540"/>
      <c r="D6567" s="1540"/>
      <c r="E6567" s="1540"/>
      <c r="F6567" s="1540"/>
      <c r="G6567" s="1540"/>
      <c r="H6567" s="1540"/>
      <c r="I6567" s="1540"/>
      <c r="J6567" s="1540"/>
      <c r="K6567" s="1540"/>
      <c r="L6567" s="1540"/>
      <c r="M6567" s="1540"/>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618"/>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618"/>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618"/>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618"/>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618"/>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39"/>
      <c r="C6639" s="1539"/>
      <c r="D6639" s="1539"/>
      <c r="E6639" s="1539"/>
      <c r="F6639" s="1539"/>
      <c r="G6639" s="1539"/>
      <c r="H6639" s="1539"/>
      <c r="I6639" s="1539"/>
      <c r="J6639" s="1539"/>
      <c r="K6639" s="1539"/>
      <c r="L6639" s="1539"/>
      <c r="M6639" s="1539"/>
      <c r="P6639" s="278">
        <v>15175</v>
      </c>
      <c r="Q6639" s="25">
        <f>191.61/1318.9</f>
        <v>0.14528015770718022</v>
      </c>
      <c r="W6639" s="340">
        <f t="shared" si="1896"/>
        <v>2204.6263932064599</v>
      </c>
      <c r="X6639" s="530" t="e">
        <f t="shared" si="1897"/>
        <v>#DIV/0!</v>
      </c>
    </row>
    <row r="6640" spans="1:25" ht="15" customHeight="1">
      <c r="A6640" s="3">
        <v>45026</v>
      </c>
      <c r="B6640" s="1539"/>
      <c r="C6640" s="1539"/>
      <c r="D6640" s="1539"/>
      <c r="E6640" s="1539"/>
      <c r="F6640" s="1539"/>
      <c r="G6640" s="1539"/>
      <c r="H6640" s="1539"/>
      <c r="I6640" s="1539"/>
      <c r="J6640" s="1539"/>
      <c r="K6640" s="1539"/>
      <c r="L6640" s="1539"/>
      <c r="M6640" s="1539"/>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39"/>
      <c r="C6656" s="1539"/>
      <c r="D6656" s="1539"/>
      <c r="E6656" s="1539"/>
      <c r="F6656" s="1539"/>
      <c r="G6656" s="1539"/>
      <c r="H6656" s="1539"/>
      <c r="I6656" s="1539"/>
      <c r="J6656" s="1539"/>
      <c r="K6656" s="1539"/>
      <c r="L6656" s="1539"/>
      <c r="M6656" s="1539"/>
      <c r="P6656" s="1537"/>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38"/>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38"/>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39" t="s">
        <v>61</v>
      </c>
      <c r="C6661" s="1539"/>
      <c r="D6661" s="1539"/>
      <c r="E6661" s="1539"/>
      <c r="F6661" s="1539"/>
      <c r="G6661" s="1539"/>
      <c r="H6661" s="1539"/>
      <c r="I6661" s="1539"/>
      <c r="J6661" s="1539"/>
      <c r="K6661" s="1539"/>
      <c r="L6661" s="1539"/>
      <c r="M6661" s="1539"/>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39"/>
      <c r="C6676" s="1539"/>
      <c r="D6676" s="1539"/>
      <c r="E6676" s="1539"/>
      <c r="F6676" s="1539"/>
      <c r="G6676" s="1539"/>
      <c r="H6676" s="1539"/>
      <c r="I6676" s="1539"/>
      <c r="J6676" s="1539"/>
      <c r="K6676" s="1539"/>
      <c r="L6676" s="1539"/>
      <c r="M6676" s="1539"/>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618"/>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618"/>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39"/>
      <c r="C6744" s="1539"/>
      <c r="D6744" s="1539"/>
      <c r="E6744" s="1539"/>
      <c r="F6744" s="1539"/>
      <c r="G6744" s="1539"/>
      <c r="H6744" s="1539"/>
      <c r="I6744" s="1539"/>
      <c r="J6744" s="1539"/>
      <c r="K6744" s="1539"/>
      <c r="L6744" s="1539"/>
      <c r="M6744" s="1539"/>
      <c r="N6744" s="1539"/>
      <c r="O6744" s="1539"/>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39"/>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39"/>
      <c r="Q6866" s="1539"/>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39"/>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39"/>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39"/>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39"/>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39"/>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39"/>
      <c r="C6902" s="1539"/>
      <c r="D6902" s="1539"/>
      <c r="E6902" s="1539"/>
      <c r="F6902" s="1539"/>
      <c r="G6902" s="1539"/>
      <c r="H6902" s="1539"/>
      <c r="I6902" s="1539"/>
      <c r="J6902" s="1539"/>
      <c r="K6902" s="1539"/>
      <c r="L6902" s="1539"/>
      <c r="M6902" s="1539"/>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40"/>
      <c r="C6904" s="1540"/>
      <c r="D6904" s="1540"/>
      <c r="E6904" s="1540"/>
      <c r="F6904" s="1540"/>
      <c r="G6904" s="1540"/>
      <c r="H6904" s="1540"/>
      <c r="I6904" s="1540"/>
      <c r="J6904" s="1540"/>
      <c r="K6904" s="1540"/>
      <c r="L6904" s="1540"/>
      <c r="M6904" s="1540"/>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629"/>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629"/>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625"/>
      <c r="Q6927" s="25">
        <f>189.92/1378</f>
        <v>0.13782293178519592</v>
      </c>
      <c r="V6927" s="1311"/>
      <c r="W6927" s="1627"/>
      <c r="X6927" s="1627"/>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626"/>
      <c r="Q6928" s="25">
        <f>190.31/1378.5</f>
        <v>0.13805585781646718</v>
      </c>
      <c r="V6928" s="1311"/>
      <c r="W6928" s="1628"/>
      <c r="X6928" s="1628"/>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626"/>
      <c r="Q6929" s="25">
        <f>189.55/1365.2</f>
        <v>0.13884412540287139</v>
      </c>
      <c r="V6929" s="1311"/>
      <c r="W6929" s="1628"/>
      <c r="X6929" s="1628"/>
    </row>
    <row r="6930" spans="1:24" ht="15" customHeight="1">
      <c r="A6930" s="1323">
        <v>45418</v>
      </c>
      <c r="B6930" s="1539"/>
      <c r="C6930" s="1539"/>
      <c r="D6930" s="1539"/>
      <c r="E6930" s="1539"/>
      <c r="F6930" s="1539"/>
      <c r="G6930" s="1539"/>
      <c r="H6930" s="1539"/>
      <c r="I6930" s="1539"/>
      <c r="J6930" s="1539"/>
      <c r="K6930" s="1539"/>
      <c r="L6930" s="1539"/>
      <c r="M6930" s="1539"/>
      <c r="N6930" s="1539"/>
      <c r="O6930" s="1624"/>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39"/>
      <c r="C6945" s="1539"/>
      <c r="D6945" s="1539"/>
      <c r="E6945" s="1539"/>
      <c r="F6945" s="1539"/>
      <c r="G6945" s="1539"/>
      <c r="H6945" s="1539"/>
      <c r="I6945" s="1539"/>
      <c r="J6945" s="1539"/>
      <c r="K6945" s="1539"/>
      <c r="L6945" s="1539"/>
      <c r="M6945" s="1539"/>
      <c r="N6945" s="1539"/>
      <c r="O6945" s="1539"/>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9"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39"/>
      <c r="C7013" s="1539"/>
      <c r="D7013" s="1539"/>
      <c r="E7013" s="1539"/>
      <c r="F7013" s="1539"/>
      <c r="G7013" s="1539"/>
      <c r="H7013" s="1539"/>
      <c r="I7013" s="1539"/>
      <c r="J7013" s="1539"/>
      <c r="K7013" s="1539"/>
      <c r="L7013" s="1539"/>
      <c r="M7013" s="1539"/>
      <c r="N7013" s="1539"/>
      <c r="O7013" s="1539"/>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622"/>
      <c r="Q7027" s="1538"/>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622"/>
      <c r="Q7028" s="1538"/>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622"/>
      <c r="Q7029" s="1538"/>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622"/>
      <c r="Q7030" s="1538"/>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52" si="2426">L7041-K7041</f>
        <v>43.5</v>
      </c>
      <c r="N7041" s="1518"/>
      <c r="O7041" s="1519"/>
      <c r="P7041" s="1623"/>
      <c r="Q7041" s="25">
        <f>186.86/1306.9</f>
        <v>0.14297956997474942</v>
      </c>
      <c r="W7041" s="340">
        <f t="shared" ref="W7041:W7045" si="2427">(P7041*Q7041)*(1+U7041)</f>
        <v>0</v>
      </c>
      <c r="X7041" s="530">
        <f t="shared" ref="X7041:X7049"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622"/>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622"/>
      <c r="Q7043" s="25">
        <f>188.16/1320.1</f>
        <v>0.1425346564654193</v>
      </c>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622"/>
      <c r="Q7044" s="25">
        <f>188.93/1333.3</f>
        <v>0.14170104252606316</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1518"/>
      <c r="O7045" s="1519"/>
      <c r="P7045" s="1622"/>
      <c r="Q7045" s="25">
        <f>190.05/1346.5</f>
        <v>0.14114370590419606</v>
      </c>
      <c r="W7045" s="340">
        <f t="shared" si="2427"/>
        <v>0</v>
      </c>
      <c r="X7045" s="530">
        <f t="shared" si="2428"/>
        <v>0</v>
      </c>
    </row>
    <row r="7046" spans="1:24" ht="15" customHeight="1">
      <c r="A7046" s="1524">
        <v>45573</v>
      </c>
      <c r="B7046" s="4">
        <v>195975</v>
      </c>
      <c r="C7046" s="1523">
        <v>0</v>
      </c>
      <c r="D7046" s="5">
        <v>2450</v>
      </c>
      <c r="E7046" s="5">
        <v>198425</v>
      </c>
      <c r="F7046" s="4">
        <v>0</v>
      </c>
      <c r="G7046" s="5">
        <v>200</v>
      </c>
      <c r="H7046" s="5">
        <v>9225</v>
      </c>
      <c r="I7046" s="130">
        <f t="shared" si="2407"/>
        <v>4.6491117550711857E-2</v>
      </c>
      <c r="J7046" s="1502">
        <v>146531</v>
      </c>
      <c r="K7046" s="22">
        <v>2053.5</v>
      </c>
      <c r="L7046" s="6">
        <v>2103</v>
      </c>
      <c r="M7046" s="137">
        <f t="shared" si="2426"/>
        <v>49.5</v>
      </c>
      <c r="N7046" s="1518"/>
      <c r="O7046" s="1519"/>
      <c r="P7046" s="630">
        <v>16650</v>
      </c>
      <c r="W7046" s="340">
        <f>(P7046*Q7046)*(1+U7046)</f>
        <v>0</v>
      </c>
      <c r="X7046" s="530">
        <f t="shared" si="2428"/>
        <v>8.1081081081081088</v>
      </c>
    </row>
    <row r="7047" spans="1:24" ht="15" customHeight="1">
      <c r="A7047" s="1524">
        <v>45574</v>
      </c>
      <c r="B7047" s="4">
        <v>194375</v>
      </c>
      <c r="C7047" s="1526">
        <v>0</v>
      </c>
      <c r="D7047" s="5">
        <v>2450</v>
      </c>
      <c r="E7047" s="5">
        <v>196825</v>
      </c>
      <c r="F7047" s="4">
        <v>0</v>
      </c>
      <c r="G7047" s="5">
        <v>1600</v>
      </c>
      <c r="H7047" s="5">
        <v>10575</v>
      </c>
      <c r="I7047" s="130">
        <f t="shared" si="2407"/>
        <v>5.3727930903086502E-2</v>
      </c>
      <c r="J7047" s="1291">
        <v>147215</v>
      </c>
      <c r="K7047" s="22">
        <v>2021</v>
      </c>
      <c r="L7047" s="6">
        <v>2070</v>
      </c>
      <c r="M7047" s="137">
        <f t="shared" si="2426"/>
        <v>49</v>
      </c>
      <c r="N7047" s="1518"/>
      <c r="O7047" s="1519"/>
      <c r="P7047" s="630">
        <v>16550</v>
      </c>
      <c r="Q7047" s="25">
        <f>190.91/1347.8</f>
        <v>0.1416456447544146</v>
      </c>
      <c r="W7047" s="340">
        <f>(P7047*Q7047)*(1+U7047)</f>
        <v>2344.2354206855616</v>
      </c>
      <c r="X7047" s="530">
        <f t="shared" si="2428"/>
        <v>8.1890153389411182</v>
      </c>
    </row>
    <row r="7048" spans="1:24" ht="15" customHeight="1">
      <c r="A7048" s="1527">
        <v>45575</v>
      </c>
      <c r="B7048" s="4">
        <v>194200</v>
      </c>
      <c r="C7048" s="1526">
        <v>0</v>
      </c>
      <c r="D7048" s="5">
        <v>2450</v>
      </c>
      <c r="E7048" s="5">
        <v>196650</v>
      </c>
      <c r="F7048" s="4">
        <v>0</v>
      </c>
      <c r="G7048" s="5">
        <v>175</v>
      </c>
      <c r="H7048" s="5">
        <v>10400</v>
      </c>
      <c r="I7048" s="130">
        <f t="shared" si="2407"/>
        <v>5.2885837782862953E-2</v>
      </c>
      <c r="J7048" s="1291">
        <v>146804</v>
      </c>
      <c r="K7048" s="22">
        <v>2008</v>
      </c>
      <c r="L7048" s="6">
        <v>2055</v>
      </c>
      <c r="M7048" s="137">
        <f t="shared" si="2426"/>
        <v>47</v>
      </c>
      <c r="N7048" s="1518"/>
      <c r="O7048" s="1519"/>
      <c r="P7048" s="630">
        <v>16300</v>
      </c>
      <c r="Q7048" s="25">
        <f>190.78/1349.4</f>
        <v>0.14138135467615234</v>
      </c>
      <c r="W7048" s="340">
        <f>(P7048*Q7048)*(1+U7048)</f>
        <v>2304.516081221283</v>
      </c>
      <c r="X7048" s="530">
        <f t="shared" si="2428"/>
        <v>8.117529880478088</v>
      </c>
    </row>
    <row r="7049" spans="1:24" ht="15" customHeight="1">
      <c r="A7049" s="1529">
        <v>45576</v>
      </c>
      <c r="B7049" s="4">
        <v>193425</v>
      </c>
      <c r="C7049" s="1531">
        <v>0</v>
      </c>
      <c r="D7049" s="1531">
        <v>2450</v>
      </c>
      <c r="E7049" s="5">
        <v>195875</v>
      </c>
      <c r="F7049" s="4">
        <v>25</v>
      </c>
      <c r="G7049" s="5">
        <v>800</v>
      </c>
      <c r="H7049" s="5">
        <v>9600</v>
      </c>
      <c r="I7049" s="130">
        <f t="shared" si="2407"/>
        <v>4.9010848755583918E-2</v>
      </c>
      <c r="J7049" s="1291">
        <v>149358</v>
      </c>
      <c r="K7049" s="22">
        <v>2047</v>
      </c>
      <c r="L7049" s="6">
        <v>2087</v>
      </c>
      <c r="M7049" s="137">
        <f t="shared" si="2426"/>
        <v>40</v>
      </c>
      <c r="N7049" s="1518"/>
      <c r="O7049" s="1519"/>
      <c r="P7049" s="630">
        <v>16350</v>
      </c>
      <c r="Q7049" s="25">
        <f>190.3/1348.6</f>
        <v>0.14110929853181078</v>
      </c>
      <c r="W7049" s="340">
        <f>(P7049*Q7049)*(1+U7049)</f>
        <v>2307.1370309951062</v>
      </c>
      <c r="X7049" s="530">
        <f t="shared" si="2428"/>
        <v>7.9872984855886662</v>
      </c>
    </row>
    <row r="7050" spans="1:24" ht="15" customHeight="1">
      <c r="A7050" s="1532">
        <v>45579</v>
      </c>
      <c r="B7050" s="4">
        <v>192850</v>
      </c>
      <c r="C7050" s="1531">
        <v>0</v>
      </c>
      <c r="D7050" s="1531">
        <v>2450</v>
      </c>
      <c r="E7050" s="1531">
        <v>195300</v>
      </c>
      <c r="F7050" s="4">
        <v>0</v>
      </c>
      <c r="G7050" s="1531">
        <v>575</v>
      </c>
      <c r="H7050" s="1531">
        <v>9025</v>
      </c>
      <c r="I7050" s="130">
        <f t="shared" ref="I7050:I7052" si="2429">H7050/E7050</f>
        <v>4.6210957501280084E-2</v>
      </c>
      <c r="J7050" s="1531">
        <v>151036</v>
      </c>
      <c r="K7050" s="22">
        <v>2008</v>
      </c>
      <c r="L7050" s="6">
        <v>2051</v>
      </c>
      <c r="M7050" s="137">
        <f t="shared" si="2426"/>
        <v>43</v>
      </c>
      <c r="N7050" s="1518"/>
      <c r="O7050" s="1519"/>
      <c r="P7050" s="630">
        <v>16425</v>
      </c>
      <c r="Q7050" s="25">
        <f>191.51/1354.9</f>
        <v>0.14134622481363937</v>
      </c>
      <c r="W7050" s="340">
        <f t="shared" ref="W7050:W7052" si="2430">(P7050*Q7050)*(1+U7050)</f>
        <v>2321.6117425640268</v>
      </c>
      <c r="X7050" s="530">
        <f t="shared" ref="X7050:X7052" si="2431">P7050/K7050</f>
        <v>8.1797808764940232</v>
      </c>
    </row>
    <row r="7051" spans="1:24" ht="15" customHeight="1">
      <c r="A7051" s="1532">
        <v>45580</v>
      </c>
      <c r="B7051" s="4">
        <v>191875</v>
      </c>
      <c r="C7051" s="1531">
        <v>0</v>
      </c>
      <c r="D7051" s="1531">
        <v>2425</v>
      </c>
      <c r="E7051" s="1531">
        <v>194300</v>
      </c>
      <c r="F7051" s="4">
        <v>0</v>
      </c>
      <c r="G7051" s="1531">
        <v>1000</v>
      </c>
      <c r="H7051" s="1531">
        <v>8025</v>
      </c>
      <c r="I7051" s="130">
        <f t="shared" si="2429"/>
        <v>4.1302110138960374E-2</v>
      </c>
      <c r="J7051" s="1531">
        <v>155194</v>
      </c>
      <c r="K7051" s="22">
        <v>1994</v>
      </c>
      <c r="L7051" s="6">
        <v>2041</v>
      </c>
      <c r="M7051" s="137">
        <f t="shared" si="2426"/>
        <v>47</v>
      </c>
      <c r="N7051" s="1518"/>
      <c r="O7051" s="1519"/>
      <c r="P7051" s="630">
        <v>16225</v>
      </c>
      <c r="Q7051" s="25">
        <f>191.34/1360.4</f>
        <v>0.14064980887974124</v>
      </c>
      <c r="W7051" s="340">
        <f t="shared" si="2430"/>
        <v>2282.0431490738015</v>
      </c>
      <c r="X7051" s="530">
        <f t="shared" si="2431"/>
        <v>8.1369107321965899</v>
      </c>
    </row>
    <row r="7052" spans="1:24" ht="15" customHeight="1">
      <c r="A7052" s="1532">
        <v>45581</v>
      </c>
      <c r="B7052" s="4">
        <v>192350</v>
      </c>
      <c r="C7052" s="1531">
        <v>0</v>
      </c>
      <c r="D7052" s="5">
        <v>2425</v>
      </c>
      <c r="E7052" s="5">
        <v>194775</v>
      </c>
      <c r="F7052" s="4">
        <v>700</v>
      </c>
      <c r="G7052" s="5">
        <v>225</v>
      </c>
      <c r="H7052" s="5">
        <v>8700</v>
      </c>
      <c r="I7052" s="130">
        <f t="shared" si="2429"/>
        <v>4.4666923373122835E-2</v>
      </c>
      <c r="J7052" s="1291">
        <v>151393</v>
      </c>
      <c r="K7052" s="22">
        <v>2075</v>
      </c>
      <c r="L7052" s="6">
        <v>2110</v>
      </c>
      <c r="M7052" s="137">
        <f t="shared" si="2426"/>
        <v>35</v>
      </c>
      <c r="N7052" s="535">
        <f>AVERAGE($K$7041:K7052)</f>
        <v>2056.875</v>
      </c>
      <c r="O7052" s="471">
        <f>AVERAGE($K$6837:K7052)</f>
        <v>2092.4529702970299</v>
      </c>
      <c r="P7052" s="630">
        <v>16450</v>
      </c>
      <c r="Q7052" s="25">
        <f>191.22/1363.7</f>
        <v>0.14022145633203784</v>
      </c>
      <c r="W7052" s="340">
        <f t="shared" si="2430"/>
        <v>2306.6429566620222</v>
      </c>
      <c r="X7052" s="530">
        <f t="shared" si="2431"/>
        <v>7.927710843373494</v>
      </c>
    </row>
    <row r="7053" spans="1:24" ht="15" customHeight="1">
      <c r="J7053" s="1291"/>
    </row>
    <row r="7054" spans="1:24" ht="15" customHeight="1">
      <c r="J7054" s="1291"/>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5"/>
  <sheetViews>
    <sheetView zoomScale="115" zoomScaleNormal="115" workbookViewId="0">
      <pane xSplit="1" ySplit="2" topLeftCell="B4241" activePane="bottomRight" state="frozen"/>
      <selection pane="topRight" activeCell="B1" sqref="B1"/>
      <selection pane="bottomLeft" activeCell="A3" sqref="A3"/>
      <selection pane="bottomRight" activeCell="E4265" sqref="E4265"/>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37" t="s">
        <v>64</v>
      </c>
      <c r="B1" s="1637"/>
      <c r="C1" s="1637"/>
      <c r="D1" s="1637"/>
      <c r="E1" s="1637"/>
      <c r="F1" s="1637"/>
      <c r="G1" s="1637"/>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38" t="s">
        <v>73</v>
      </c>
      <c r="C68" s="1638"/>
      <c r="D68" s="1638"/>
    </row>
    <row r="69" spans="1:4" ht="15" customHeight="1">
      <c r="A69" s="407">
        <v>39181</v>
      </c>
      <c r="B69" s="1638"/>
      <c r="C69" s="1638"/>
      <c r="D69" s="1638"/>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39" t="s">
        <v>25</v>
      </c>
      <c r="B103" s="1639"/>
      <c r="C103" s="1639"/>
      <c r="D103" s="1639"/>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32" t="s">
        <v>74</v>
      </c>
      <c r="C313" s="1632"/>
      <c r="D313" s="1632"/>
      <c r="E313" s="1632"/>
      <c r="F313" s="1632"/>
      <c r="G313" s="1632"/>
      <c r="H313" s="425"/>
      <c r="I313" s="425"/>
      <c r="J313" s="425"/>
      <c r="K313" s="425"/>
    </row>
    <row r="314" spans="1:11" ht="15" customHeight="1">
      <c r="A314" s="422">
        <v>39531</v>
      </c>
      <c r="B314" s="1632"/>
      <c r="C314" s="1632"/>
      <c r="D314" s="1632"/>
      <c r="E314" s="1632"/>
      <c r="F314" s="1632"/>
      <c r="G314" s="1632"/>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32" t="s">
        <v>75</v>
      </c>
      <c r="C344" s="1632"/>
      <c r="D344" s="1632"/>
      <c r="E344" s="1632"/>
      <c r="F344" s="1632"/>
      <c r="G344" s="1632"/>
      <c r="H344" s="1632"/>
      <c r="I344" s="1632"/>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32" t="s">
        <v>76</v>
      </c>
      <c r="C359" s="1632"/>
      <c r="D359" s="1632"/>
      <c r="E359" s="1632"/>
      <c r="F359" s="1632"/>
      <c r="G359" s="1632"/>
      <c r="H359" s="1632"/>
      <c r="I359" s="1632"/>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32" t="s">
        <v>77</v>
      </c>
      <c r="C424" s="1632"/>
      <c r="D424" s="1632"/>
      <c r="E424" s="1632"/>
      <c r="F424" s="1632"/>
      <c r="G424" s="1632"/>
      <c r="H424" s="1632"/>
      <c r="I424" s="1632"/>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32" t="s">
        <v>78</v>
      </c>
      <c r="C511" s="1632"/>
      <c r="D511" s="1632"/>
      <c r="E511" s="1632"/>
      <c r="F511" s="1632"/>
      <c r="G511" s="1632"/>
      <c r="H511" s="1632"/>
      <c r="I511" s="1632"/>
      <c r="J511" s="1632"/>
      <c r="K511" s="1632"/>
    </row>
    <row r="512" spans="1:11" ht="15" customHeight="1">
      <c r="A512" s="422">
        <v>39807</v>
      </c>
      <c r="B512" s="1632"/>
      <c r="C512" s="1632"/>
      <c r="D512" s="1632"/>
      <c r="E512" s="1632"/>
      <c r="F512" s="1632"/>
      <c r="G512" s="1632"/>
      <c r="H512" s="1632"/>
      <c r="I512" s="1632"/>
      <c r="J512" s="1632"/>
      <c r="K512" s="1632"/>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32" t="s">
        <v>79</v>
      </c>
      <c r="C587" s="1632"/>
      <c r="D587" s="1632"/>
      <c r="E587" s="1632"/>
      <c r="F587" s="1632"/>
      <c r="G587" s="1632"/>
      <c r="H587" s="1632"/>
      <c r="I587" s="1632"/>
    </row>
    <row r="588" spans="1:9" ht="15" customHeight="1">
      <c r="A588" s="422">
        <v>39916</v>
      </c>
      <c r="B588" s="1632"/>
      <c r="C588" s="1632"/>
      <c r="D588" s="1632"/>
      <c r="E588" s="1632"/>
      <c r="F588" s="1632"/>
      <c r="G588" s="1632"/>
      <c r="H588" s="1632"/>
      <c r="I588" s="1632"/>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40" t="s">
        <v>80</v>
      </c>
      <c r="C603" s="1640"/>
      <c r="D603" s="1640"/>
      <c r="E603" s="1640"/>
      <c r="F603" s="1640"/>
      <c r="G603" s="1640"/>
      <c r="H603" s="1640"/>
      <c r="I603" s="1640"/>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40" t="s">
        <v>81</v>
      </c>
      <c r="C618" s="1640"/>
      <c r="D618" s="1640"/>
      <c r="E618" s="1640"/>
      <c r="F618" s="1640"/>
      <c r="G618" s="1640"/>
      <c r="H618" s="1640"/>
      <c r="I618" s="1640"/>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41" t="s">
        <v>82</v>
      </c>
      <c r="C771" s="1641"/>
      <c r="D771" s="1641"/>
      <c r="E771" s="1641"/>
      <c r="F771" s="1641"/>
      <c r="G771" s="1641"/>
      <c r="H771" s="1641"/>
      <c r="I771" s="1641"/>
    </row>
    <row r="772" spans="1:9" ht="15" customHeight="1">
      <c r="A772" s="407">
        <v>40175</v>
      </c>
      <c r="B772" s="1641"/>
      <c r="C772" s="1641"/>
      <c r="D772" s="1641"/>
      <c r="E772" s="1641"/>
      <c r="F772" s="1641"/>
      <c r="G772" s="1641"/>
      <c r="H772" s="1641"/>
      <c r="I772" s="1641"/>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41" t="s">
        <v>83</v>
      </c>
      <c r="C840" s="1641"/>
      <c r="D840" s="1641"/>
      <c r="E840" s="1641"/>
      <c r="F840" s="1641"/>
      <c r="G840" s="1641"/>
      <c r="H840" s="1641"/>
      <c r="I840" s="1641"/>
    </row>
    <row r="841" spans="1:9" ht="15" customHeight="1">
      <c r="A841" s="407">
        <v>40273</v>
      </c>
      <c r="B841" s="1641"/>
      <c r="C841" s="1641"/>
      <c r="D841" s="1641"/>
      <c r="E841" s="1641"/>
      <c r="F841" s="1641"/>
      <c r="G841" s="1641"/>
      <c r="H841" s="1641"/>
      <c r="I841" s="1641"/>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42" t="s">
        <v>84</v>
      </c>
      <c r="C880" s="1642"/>
      <c r="D880" s="1642"/>
      <c r="E880" s="1642"/>
      <c r="F880" s="1642"/>
      <c r="G880" s="1642"/>
      <c r="H880" s="1642"/>
      <c r="I880" s="1642"/>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40" t="s">
        <v>84</v>
      </c>
      <c r="C945" s="1640"/>
      <c r="D945" s="1640"/>
      <c r="E945" s="1640"/>
      <c r="F945" s="1640"/>
      <c r="G945" s="1640"/>
      <c r="H945" s="1640"/>
      <c r="I945" s="1640"/>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41" t="s">
        <v>83</v>
      </c>
      <c r="C1030" s="1641"/>
      <c r="D1030" s="1641"/>
      <c r="E1030" s="1641"/>
      <c r="F1030" s="1641"/>
      <c r="G1030" s="1641"/>
      <c r="H1030" s="1641"/>
      <c r="I1030" s="1641"/>
    </row>
    <row r="1031" spans="1:9" ht="15" customHeight="1">
      <c r="A1031" s="407">
        <v>40540</v>
      </c>
      <c r="B1031" s="1641"/>
      <c r="C1031" s="1641"/>
      <c r="D1031" s="1641"/>
      <c r="E1031" s="1641"/>
      <c r="F1031" s="1641"/>
      <c r="G1031" s="1641"/>
      <c r="H1031" s="1641"/>
      <c r="I1031" s="1641"/>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43" t="s">
        <v>84</v>
      </c>
      <c r="C1035" s="1643"/>
      <c r="D1035" s="1643"/>
      <c r="E1035" s="1643"/>
      <c r="F1035" s="1643"/>
      <c r="G1035" s="1643"/>
      <c r="H1035" s="1643"/>
      <c r="I1035" s="1643"/>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41" t="s">
        <v>83</v>
      </c>
      <c r="C1114" s="1641"/>
      <c r="D1114" s="1641"/>
      <c r="E1114" s="1641"/>
      <c r="F1114" s="1641"/>
      <c r="G1114" s="1641"/>
      <c r="H1114" s="1641"/>
      <c r="I1114" s="1641"/>
    </row>
    <row r="1115" spans="1:9" ht="15" customHeight="1">
      <c r="A1115" s="407">
        <v>40658</v>
      </c>
      <c r="B1115" s="1641"/>
      <c r="C1115" s="1641"/>
      <c r="D1115" s="1641"/>
      <c r="E1115" s="1641"/>
      <c r="F1115" s="1641"/>
      <c r="G1115" s="1641"/>
      <c r="H1115" s="1641"/>
      <c r="I1115" s="1641"/>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42" t="s">
        <v>84</v>
      </c>
      <c r="C1119" s="1642"/>
      <c r="D1119" s="1642"/>
      <c r="E1119" s="1642"/>
      <c r="F1119" s="1642"/>
      <c r="G1119" s="1642"/>
      <c r="H1119" s="1642"/>
      <c r="I1119" s="1642"/>
    </row>
    <row r="1120" spans="1:9" ht="15" customHeight="1">
      <c r="A1120" s="407">
        <v>40665</v>
      </c>
      <c r="B1120" s="1643" t="s">
        <v>84</v>
      </c>
      <c r="C1120" s="1643"/>
      <c r="D1120" s="1643"/>
      <c r="E1120" s="1643"/>
      <c r="F1120" s="1643"/>
      <c r="G1120" s="1643"/>
      <c r="H1120" s="1643"/>
      <c r="I1120" s="1643"/>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40" t="s">
        <v>84</v>
      </c>
      <c r="C1140" s="1640"/>
      <c r="D1140" s="1640"/>
      <c r="E1140" s="1640"/>
      <c r="F1140" s="1640"/>
      <c r="G1140" s="1640"/>
      <c r="H1140" s="1640"/>
      <c r="I1140" s="1640"/>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40" t="s">
        <v>84</v>
      </c>
      <c r="C1205" s="1640"/>
      <c r="D1205" s="1640"/>
      <c r="E1205" s="1640"/>
      <c r="F1205" s="1640"/>
      <c r="G1205" s="1640"/>
      <c r="H1205" s="1640"/>
      <c r="I1205" s="1640"/>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40" t="s">
        <v>84</v>
      </c>
      <c r="C1290" s="1640"/>
      <c r="D1290" s="1640"/>
      <c r="E1290" s="1640"/>
      <c r="F1290" s="1640"/>
      <c r="G1290" s="1640"/>
      <c r="H1290" s="1640"/>
      <c r="I1290" s="1640"/>
    </row>
    <row r="1291" spans="1:9" ht="15" customHeight="1">
      <c r="A1291" s="407">
        <v>40904</v>
      </c>
      <c r="B1291" s="1640"/>
      <c r="C1291" s="1640"/>
      <c r="D1291" s="1640"/>
      <c r="E1291" s="1640"/>
      <c r="F1291" s="1640"/>
      <c r="G1291" s="1640"/>
      <c r="H1291" s="1640"/>
      <c r="I1291" s="1640"/>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40" t="s">
        <v>84</v>
      </c>
      <c r="C1295" s="1640"/>
      <c r="D1295" s="1640"/>
      <c r="E1295" s="1640"/>
      <c r="F1295" s="1640"/>
      <c r="G1295" s="1640"/>
      <c r="H1295" s="1640"/>
      <c r="I1295" s="1640"/>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40" t="s">
        <v>84</v>
      </c>
      <c r="C1364" s="1640"/>
      <c r="D1364" s="1640"/>
      <c r="E1364" s="1640"/>
      <c r="F1364" s="1640"/>
      <c r="G1364" s="1640"/>
      <c r="H1364" s="1640"/>
      <c r="I1364" s="1640"/>
    </row>
    <row r="1365" spans="1:9" ht="15" customHeight="1">
      <c r="A1365" s="407">
        <v>41008</v>
      </c>
      <c r="B1365" s="1640"/>
      <c r="C1365" s="1640"/>
      <c r="D1365" s="1640"/>
      <c r="E1365" s="1640"/>
      <c r="F1365" s="1640"/>
      <c r="G1365" s="1640"/>
      <c r="H1365" s="1640"/>
      <c r="I1365" s="1640"/>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40" t="s">
        <v>85</v>
      </c>
      <c r="C1385" s="1640"/>
      <c r="D1385" s="1640"/>
      <c r="E1385" s="1640"/>
      <c r="F1385" s="1640"/>
      <c r="G1385" s="1640"/>
      <c r="H1385" s="1640"/>
      <c r="I1385" s="1640"/>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40" t="s">
        <v>85</v>
      </c>
      <c r="C1405" s="1640"/>
      <c r="D1405" s="1640"/>
      <c r="E1405" s="1640"/>
      <c r="F1405" s="1640"/>
      <c r="G1405" s="1640"/>
      <c r="H1405" s="1640"/>
      <c r="I1405" s="1640"/>
    </row>
    <row r="1406" spans="1:9" ht="15" customHeight="1">
      <c r="A1406" s="407">
        <v>41065</v>
      </c>
      <c r="B1406" s="1640"/>
      <c r="C1406" s="1640"/>
      <c r="D1406" s="1640"/>
      <c r="E1406" s="1640"/>
      <c r="F1406" s="1640"/>
      <c r="G1406" s="1640"/>
      <c r="H1406" s="1640"/>
      <c r="I1406" s="1640"/>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40" t="s">
        <v>85</v>
      </c>
      <c r="C1465" s="1640"/>
      <c r="D1465" s="1640"/>
      <c r="E1465" s="1640"/>
      <c r="F1465" s="1640"/>
      <c r="G1465" s="1640"/>
      <c r="H1465" s="1640"/>
      <c r="I1465" s="1640"/>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31" t="s">
        <v>86</v>
      </c>
      <c r="C1551" s="1631"/>
      <c r="D1551" s="1631"/>
    </row>
    <row r="1552" spans="1:4" ht="15" customHeight="1">
      <c r="A1552" s="407">
        <v>41269</v>
      </c>
      <c r="B1552" s="1631" t="s">
        <v>86</v>
      </c>
      <c r="C1552" s="1631"/>
      <c r="D1552" s="1631"/>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31" t="s">
        <v>86</v>
      </c>
      <c r="C1556" s="1631"/>
      <c r="D1556" s="1631"/>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33" t="s">
        <v>86</v>
      </c>
      <c r="C1619" s="1633"/>
      <c r="D1619" s="1633"/>
      <c r="E1619" s="432">
        <f>AVERAGE(D1599:D1618)</f>
        <v>10900</v>
      </c>
      <c r="F1619" s="432"/>
      <c r="G1619" s="416"/>
      <c r="H1619" s="426"/>
      <c r="I1619" s="430"/>
    </row>
    <row r="1620" spans="1:9" ht="15" customHeight="1">
      <c r="A1620" s="407">
        <v>41365</v>
      </c>
      <c r="B1620" s="1631" t="s">
        <v>86</v>
      </c>
      <c r="C1620" s="1631"/>
      <c r="D1620" s="1631"/>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31" t="s">
        <v>86</v>
      </c>
      <c r="C1645" s="1631"/>
      <c r="D1645" s="1631"/>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31" t="s">
        <v>86</v>
      </c>
      <c r="C1660" s="1631"/>
      <c r="D1660" s="1631"/>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31" t="s">
        <v>86</v>
      </c>
      <c r="C1725" s="1631"/>
      <c r="D1725" s="1631"/>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31" t="s">
        <v>86</v>
      </c>
      <c r="C1812" s="1631"/>
      <c r="D1812" s="1631"/>
    </row>
    <row r="1813" spans="1:9" ht="15" customHeight="1">
      <c r="A1813" s="407">
        <v>41634</v>
      </c>
      <c r="B1813" s="1631" t="s">
        <v>86</v>
      </c>
      <c r="C1813" s="1631"/>
      <c r="D1813" s="1631"/>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40" t="s">
        <v>87</v>
      </c>
      <c r="D1893" s="1640"/>
    </row>
    <row r="1894" spans="1:9" ht="15" customHeight="1">
      <c r="A1894" s="407">
        <v>41750</v>
      </c>
      <c r="C1894" s="1640"/>
      <c r="D1894" s="1640"/>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31" t="s">
        <v>86</v>
      </c>
      <c r="C1904" s="1631"/>
      <c r="D1904" s="1631"/>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31" t="s">
        <v>86</v>
      </c>
      <c r="C1919" s="1631"/>
      <c r="D1919" s="1631"/>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31" t="s">
        <v>88</v>
      </c>
      <c r="C1984" s="1631"/>
      <c r="D1984" s="1631"/>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31" t="s">
        <v>88</v>
      </c>
      <c r="C2072" s="1631"/>
      <c r="D2072" s="1631"/>
    </row>
    <row r="2073" spans="1:9" ht="15" customHeight="1">
      <c r="A2073" s="407">
        <v>41999</v>
      </c>
      <c r="B2073" s="1631"/>
      <c r="C2073" s="1631"/>
      <c r="D2073" s="1631"/>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31" t="s">
        <v>88</v>
      </c>
      <c r="C2142" s="1631"/>
      <c r="D2142" s="1631"/>
      <c r="E2142" s="419"/>
      <c r="F2142" s="419"/>
    </row>
    <row r="2143" spans="1:9" ht="15" customHeight="1">
      <c r="A2143" s="407">
        <v>42100</v>
      </c>
      <c r="B2143" s="1631"/>
      <c r="C2143" s="1631"/>
      <c r="D2143" s="1631"/>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31" t="s">
        <v>88</v>
      </c>
      <c r="C2163" s="1631"/>
      <c r="D2163" s="1631"/>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31" t="s">
        <v>88</v>
      </c>
      <c r="C2178" s="1631"/>
      <c r="D2178" s="1631"/>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33" t="s">
        <v>88</v>
      </c>
      <c r="C2248" s="1633"/>
      <c r="D2248" s="1633"/>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32" t="s">
        <v>88</v>
      </c>
      <c r="C2332" s="1632"/>
      <c r="D2332" s="1632"/>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30" t="s">
        <v>89</v>
      </c>
      <c r="C2421" s="1630"/>
      <c r="D2421" s="1630"/>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32" t="s">
        <v>89</v>
      </c>
      <c r="C2441" s="1632"/>
      <c r="D2441" s="1632"/>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32" t="s">
        <v>89</v>
      </c>
      <c r="C2506" s="1632"/>
      <c r="D2506" s="1632"/>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36" t="s">
        <v>90</v>
      </c>
      <c r="C2591" s="1636"/>
      <c r="D2591" s="1636"/>
      <c r="E2591" s="264"/>
    </row>
    <row r="2592" spans="1:5" ht="15" customHeight="1">
      <c r="A2592" s="3">
        <v>42731</v>
      </c>
      <c r="B2592" s="1636"/>
      <c r="C2592" s="1636"/>
      <c r="D2592" s="1636"/>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36" t="s">
        <v>90</v>
      </c>
      <c r="C2669" s="1636"/>
      <c r="D2669" s="1636"/>
    </row>
    <row r="2670" spans="1:6" ht="15" customHeight="1">
      <c r="A2670" s="3">
        <v>42842</v>
      </c>
      <c r="B2670" s="1636"/>
      <c r="C2670" s="1636"/>
      <c r="D2670" s="1636"/>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34" t="s">
        <v>90</v>
      </c>
      <c r="C2680" s="1634"/>
      <c r="D2680" s="1634"/>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35" t="s">
        <v>90</v>
      </c>
      <c r="C2700" s="1635"/>
      <c r="D2700" s="1635"/>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31" t="s">
        <v>91</v>
      </c>
      <c r="C2765" s="1631"/>
      <c r="D2765" s="1631"/>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31" t="s">
        <v>91</v>
      </c>
      <c r="C2850" s="1631"/>
      <c r="D2850" s="1631"/>
    </row>
    <row r="2851" spans="1:6" ht="15" customHeight="1">
      <c r="A2851" s="3">
        <v>43095</v>
      </c>
      <c r="B2851" s="1631"/>
      <c r="C2851" s="1631"/>
      <c r="D2851" s="1631"/>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79" t="s">
        <v>92</v>
      </c>
      <c r="C2918" s="1579"/>
      <c r="D2918" s="1579"/>
      <c r="E2918" s="432">
        <f>AVERAGE(D2897:D2917)</f>
        <v>8708.3333333333339</v>
      </c>
      <c r="F2918" s="432">
        <f>AVERAGE(D2855:D2917)</f>
        <v>8497.6190476190477</v>
      </c>
    </row>
    <row r="2919" spans="1:6" ht="15" customHeight="1">
      <c r="A2919" s="29">
        <v>43192</v>
      </c>
      <c r="B2919" s="1558" t="s">
        <v>92</v>
      </c>
      <c r="C2919" s="1558"/>
      <c r="D2919" s="1558"/>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59" t="s">
        <v>92</v>
      </c>
      <c r="C2944" s="1559"/>
      <c r="D2944" s="1559"/>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59" t="s">
        <v>92</v>
      </c>
      <c r="C2959" s="1559"/>
      <c r="D2959" s="1559"/>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59" t="s">
        <v>92</v>
      </c>
      <c r="C3024" s="1559"/>
      <c r="D3024" s="1559"/>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31" t="s">
        <v>93</v>
      </c>
      <c r="C3110" s="1631"/>
      <c r="D3110" s="1631"/>
      <c r="E3110" s="475"/>
      <c r="F3110" s="475"/>
    </row>
    <row r="3111" spans="1:9" ht="15" customHeight="1">
      <c r="A3111" s="3">
        <v>43460</v>
      </c>
      <c r="B3111" s="1631"/>
      <c r="C3111" s="1631"/>
      <c r="D3111" s="1631"/>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39" t="s">
        <v>51</v>
      </c>
      <c r="C3192" s="1539"/>
      <c r="D3192" s="153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39"/>
      <c r="C3193" s="1539"/>
      <c r="D3193" s="153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39" t="s">
        <v>51</v>
      </c>
      <c r="C3203" s="1539"/>
      <c r="D3203" s="1539"/>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39" t="s">
        <v>51</v>
      </c>
      <c r="C3218" s="1539"/>
      <c r="D3218" s="1539"/>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39" t="s">
        <v>51</v>
      </c>
      <c r="C3283" s="1539"/>
      <c r="D3283" s="1539"/>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31" t="s">
        <v>93</v>
      </c>
      <c r="C3370" s="1631"/>
      <c r="D3370" s="1631"/>
    </row>
    <row r="3371" spans="1:6" ht="15" customHeight="1">
      <c r="A3371" s="3">
        <v>43825</v>
      </c>
      <c r="B3371" s="1631"/>
      <c r="C3371" s="1631"/>
      <c r="D3371" s="1631"/>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31" t="s">
        <v>61</v>
      </c>
      <c r="C3447" s="1631"/>
      <c r="D3447" s="1631"/>
    </row>
    <row r="3448" spans="1:6" ht="15" customHeight="1">
      <c r="A3448" s="407">
        <v>43934</v>
      </c>
      <c r="B3448" s="1631"/>
      <c r="C3448" s="1631"/>
      <c r="D3448" s="1631"/>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31" t="s">
        <v>61</v>
      </c>
      <c r="C3467" s="1631"/>
      <c r="D3467" s="1631"/>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31" t="s">
        <v>61</v>
      </c>
      <c r="C3478" s="1631"/>
      <c r="D3478" s="1631"/>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33" t="s">
        <v>61</v>
      </c>
      <c r="C3548" s="1633"/>
      <c r="D3548" s="1633"/>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31" t="s">
        <v>61</v>
      </c>
      <c r="C3632" s="1631"/>
      <c r="D3632" s="1631"/>
    </row>
    <row r="3633" spans="1:6" ht="15" customHeight="1">
      <c r="A3633" s="3">
        <v>44193</v>
      </c>
      <c r="B3633" s="1631"/>
      <c r="C3633" s="1631"/>
      <c r="D3633" s="1631"/>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31" t="s">
        <v>61</v>
      </c>
      <c r="C3701" s="1631"/>
      <c r="D3701" s="1631"/>
      <c r="E3701" s="419"/>
      <c r="F3701" s="419"/>
    </row>
    <row r="3702" spans="1:7" ht="15" customHeight="1">
      <c r="A3702" s="3">
        <v>44291</v>
      </c>
      <c r="B3702" s="1631"/>
      <c r="C3702" s="1631"/>
      <c r="D3702" s="1631"/>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30" t="s">
        <v>61</v>
      </c>
      <c r="C3722" s="1630"/>
      <c r="D3722" s="1630"/>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33" t="s">
        <v>61</v>
      </c>
      <c r="C3742" s="1633"/>
      <c r="D3742" s="1633"/>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31" t="s">
        <v>61</v>
      </c>
      <c r="C3807" s="1616"/>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32" t="s">
        <v>61</v>
      </c>
      <c r="C3892" s="1632"/>
      <c r="D3892" s="1632"/>
    </row>
    <row r="3893" spans="1:6" ht="15" customHeight="1">
      <c r="A3893" s="3">
        <v>44558</v>
      </c>
      <c r="B3893" s="1632"/>
      <c r="C3893" s="1632"/>
      <c r="D3893" s="1632"/>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30" t="s">
        <v>61</v>
      </c>
      <c r="C3897" s="1645"/>
      <c r="D3897" s="1645"/>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30" t="s">
        <v>61</v>
      </c>
      <c r="C3982" s="1630"/>
      <c r="D3982" s="1630"/>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44" t="s">
        <v>23</v>
      </c>
      <c r="C4005" s="1644"/>
      <c r="D4005" s="1644"/>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row r="4261" spans="1:6" ht="15" customHeight="1">
      <c r="A4261" s="407">
        <v>45567</v>
      </c>
      <c r="B4261" s="408">
        <v>28500</v>
      </c>
      <c r="C4261" s="408">
        <v>29400</v>
      </c>
      <c r="D4261" s="409">
        <v>28950</v>
      </c>
    </row>
    <row r="4262" spans="1:6" ht="15" customHeight="1">
      <c r="A4262" s="407">
        <v>45569</v>
      </c>
      <c r="B4262" s="408">
        <v>28500</v>
      </c>
      <c r="C4262" s="408">
        <v>31000</v>
      </c>
      <c r="D4262" s="409">
        <v>29750</v>
      </c>
      <c r="E4262" s="419"/>
      <c r="F4262" s="419"/>
    </row>
    <row r="4263" spans="1:6" ht="15" customHeight="1">
      <c r="A4263" s="407">
        <v>45574</v>
      </c>
      <c r="B4263" s="408">
        <v>29500</v>
      </c>
      <c r="C4263" s="408">
        <v>31500</v>
      </c>
      <c r="D4263" s="409">
        <v>30500</v>
      </c>
      <c r="E4263" s="419"/>
      <c r="F4263" s="419"/>
    </row>
    <row r="4264" spans="1:6" ht="15" customHeight="1">
      <c r="A4264" s="407">
        <v>45576</v>
      </c>
      <c r="B4264" s="408">
        <v>30500</v>
      </c>
      <c r="C4264" s="408">
        <v>32500</v>
      </c>
      <c r="D4264" s="409">
        <v>31500</v>
      </c>
    </row>
    <row r="4265" spans="1:6" ht="15" customHeight="1">
      <c r="A4265" s="407">
        <v>45581</v>
      </c>
      <c r="B4265" s="408">
        <v>31500</v>
      </c>
      <c r="C4265" s="408">
        <v>33750</v>
      </c>
      <c r="D4265" s="409">
        <v>32625</v>
      </c>
      <c r="E4265" s="448">
        <f>AVERAGE($D$4261:D4265)</f>
        <v>30665</v>
      </c>
      <c r="F4265" s="448">
        <f>AVERAGE($D$4183:D4265)</f>
        <v>19173.945783132531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46" t="s">
        <v>99</v>
      </c>
      <c r="B1" s="1646"/>
      <c r="C1" s="1646"/>
      <c r="D1" s="1646"/>
      <c r="E1" s="1646"/>
      <c r="F1" s="1646"/>
      <c r="G1" s="164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47" t="s">
        <v>103</v>
      </c>
      <c r="K38" s="1648"/>
      <c r="L38" s="292" t="s">
        <v>104</v>
      </c>
      <c r="M38" s="292" t="s">
        <v>105</v>
      </c>
      <c r="N38" s="292" t="s">
        <v>106</v>
      </c>
      <c r="O38" s="292" t="s">
        <v>107</v>
      </c>
      <c r="P38" s="293" t="s">
        <v>108</v>
      </c>
    </row>
    <row r="39" spans="1:16" ht="16.2" thickBot="1">
      <c r="A39" s="68">
        <v>41691</v>
      </c>
      <c r="B39" s="321">
        <v>25.5</v>
      </c>
      <c r="C39" s="321">
        <v>29</v>
      </c>
      <c r="D39" s="323">
        <f t="shared" si="1"/>
        <v>27.25</v>
      </c>
      <c r="E39">
        <v>60076.02</v>
      </c>
      <c r="J39" s="1649"/>
      <c r="K39" s="165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1" activePane="bottomLeft" state="frozen"/>
      <selection pane="bottomLeft" activeCell="B3328" sqref="B332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75" t="s">
        <v>0</v>
      </c>
      <c r="B1" s="5" t="s">
        <v>95</v>
      </c>
      <c r="C1" s="1681" t="s">
        <v>110</v>
      </c>
      <c r="D1" s="1683" t="s">
        <v>5</v>
      </c>
      <c r="E1" s="1683" t="s">
        <v>6</v>
      </c>
      <c r="F1" s="1685" t="s">
        <v>111</v>
      </c>
      <c r="G1" s="1580" t="s">
        <v>7</v>
      </c>
      <c r="H1" s="1580" t="s">
        <v>8</v>
      </c>
      <c r="I1" s="300" t="s">
        <v>9</v>
      </c>
    </row>
    <row r="2" spans="1:11" s="80" customFormat="1" ht="15" customHeight="1" thickBot="1">
      <c r="A2" s="1576"/>
      <c r="B2" s="13" t="s">
        <v>15</v>
      </c>
      <c r="C2" s="1682"/>
      <c r="D2" s="1684"/>
      <c r="E2" s="1684"/>
      <c r="F2" s="1686"/>
      <c r="G2" s="1689"/>
      <c r="H2" s="1689"/>
      <c r="I2" s="322" t="s">
        <v>4</v>
      </c>
    </row>
    <row r="3" spans="1:11" s="80" customFormat="1" ht="15" customHeight="1">
      <c r="A3" s="3">
        <v>40910</v>
      </c>
      <c r="B3" s="1655" t="s">
        <v>112</v>
      </c>
      <c r="C3" s="1655"/>
      <c r="D3" s="1655"/>
      <c r="E3" s="1655"/>
      <c r="F3" s="1655"/>
      <c r="G3" s="84"/>
      <c r="I3" s="166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6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68" t="s">
        <v>113</v>
      </c>
    </row>
    <row r="19" spans="1:9" s="80" customFormat="1" ht="15" customHeight="1">
      <c r="A19" s="3">
        <v>40932</v>
      </c>
      <c r="B19" s="81">
        <v>9685</v>
      </c>
      <c r="C19" s="173">
        <v>21860</v>
      </c>
      <c r="D19" s="172">
        <v>22000</v>
      </c>
      <c r="E19" s="137">
        <f t="shared" si="0"/>
        <v>140</v>
      </c>
      <c r="F19" s="18">
        <f t="shared" si="2"/>
        <v>-75</v>
      </c>
      <c r="G19" s="84"/>
      <c r="H19" s="84"/>
      <c r="I19" s="1668"/>
    </row>
    <row r="20" spans="1:9" s="80" customFormat="1" ht="15" customHeight="1">
      <c r="A20" s="3">
        <v>40933</v>
      </c>
      <c r="B20" s="81">
        <v>9685</v>
      </c>
      <c r="C20" s="173">
        <v>22005</v>
      </c>
      <c r="D20" s="172">
        <v>22145</v>
      </c>
      <c r="E20" s="137">
        <f t="shared" si="0"/>
        <v>140</v>
      </c>
      <c r="F20" s="18">
        <f t="shared" si="2"/>
        <v>145</v>
      </c>
      <c r="G20" s="84"/>
      <c r="H20" s="84"/>
      <c r="I20" s="1668"/>
    </row>
    <row r="21" spans="1:9" s="80" customFormat="1" ht="15" customHeight="1">
      <c r="A21" s="3">
        <v>40934</v>
      </c>
      <c r="B21" s="81">
        <v>9664</v>
      </c>
      <c r="C21" s="173">
        <v>23330</v>
      </c>
      <c r="D21" s="172">
        <v>23400</v>
      </c>
      <c r="E21" s="137">
        <f t="shared" si="0"/>
        <v>70</v>
      </c>
      <c r="F21" s="18">
        <f t="shared" si="2"/>
        <v>1325</v>
      </c>
      <c r="G21" s="84"/>
      <c r="H21" s="84"/>
      <c r="I21" s="1668"/>
    </row>
    <row r="22" spans="1:9" ht="15" customHeight="1">
      <c r="A22" s="3">
        <v>40935</v>
      </c>
      <c r="B22" s="81">
        <v>9365</v>
      </c>
      <c r="C22" s="173">
        <v>24310</v>
      </c>
      <c r="D22" s="172">
        <v>24325</v>
      </c>
      <c r="E22" s="137">
        <f t="shared" si="0"/>
        <v>15</v>
      </c>
      <c r="F22" s="18">
        <f t="shared" ref="F22:F27" si="3">+C22-C21</f>
        <v>980</v>
      </c>
      <c r="G22" s="84"/>
      <c r="H22" s="84"/>
      <c r="I22" s="166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67" t="s">
        <v>112</v>
      </c>
    </row>
    <row r="69" spans="1:9" ht="15" customHeight="1">
      <c r="A69" s="3">
        <v>41002</v>
      </c>
      <c r="B69" s="82">
        <v>13285</v>
      </c>
      <c r="C69" s="173">
        <v>23100</v>
      </c>
      <c r="D69" s="172">
        <v>23200</v>
      </c>
      <c r="E69" s="137">
        <f t="shared" ref="E69:E71" si="11">D69-C69</f>
        <v>100</v>
      </c>
      <c r="F69" s="18">
        <f t="shared" si="10"/>
        <v>350</v>
      </c>
      <c r="G69" s="84"/>
      <c r="H69" s="84"/>
      <c r="I69" s="1668"/>
    </row>
    <row r="70" spans="1:9" ht="15" customHeight="1">
      <c r="A70" s="3">
        <v>41003</v>
      </c>
      <c r="B70" s="82">
        <v>13285</v>
      </c>
      <c r="C70" s="173">
        <v>22550</v>
      </c>
      <c r="D70" s="172">
        <v>22505</v>
      </c>
      <c r="E70" s="137">
        <f t="shared" si="11"/>
        <v>-45</v>
      </c>
      <c r="F70" s="18">
        <f t="shared" si="10"/>
        <v>-550</v>
      </c>
      <c r="G70" s="84"/>
      <c r="H70" s="84"/>
      <c r="I70" s="166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35" t="s">
        <v>112</v>
      </c>
      <c r="C72" s="1635"/>
      <c r="D72" s="1635"/>
      <c r="E72" s="1635"/>
      <c r="F72" s="1635"/>
      <c r="G72" s="84"/>
      <c r="H72" s="84"/>
      <c r="I72" s="301">
        <v>170000</v>
      </c>
    </row>
    <row r="73" spans="1:9" ht="15" customHeight="1">
      <c r="A73" s="3">
        <v>41008</v>
      </c>
      <c r="B73" s="1635"/>
      <c r="C73" s="1635"/>
      <c r="D73" s="1635"/>
      <c r="E73" s="1635"/>
      <c r="F73" s="163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55" t="s">
        <v>112</v>
      </c>
      <c r="C93" s="1655"/>
      <c r="D93" s="1655"/>
      <c r="E93" s="1655"/>
      <c r="F93" s="165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35" t="s">
        <v>112</v>
      </c>
      <c r="C113" s="1635"/>
      <c r="D113" s="1635"/>
      <c r="E113" s="1635"/>
      <c r="F113" s="1635"/>
      <c r="G113" s="84"/>
      <c r="H113" s="84"/>
      <c r="I113" s="301">
        <v>154250</v>
      </c>
    </row>
    <row r="114" spans="1:9" ht="15" customHeight="1">
      <c r="A114" s="3">
        <v>41065</v>
      </c>
      <c r="B114" s="1635"/>
      <c r="C114" s="1635"/>
      <c r="D114" s="1635"/>
      <c r="E114" s="1635"/>
      <c r="F114" s="163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55" t="s">
        <v>112</v>
      </c>
      <c r="C173" s="1655"/>
      <c r="D173" s="1655"/>
      <c r="E173" s="1655"/>
      <c r="F173" s="165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67" t="s">
        <v>112</v>
      </c>
      <c r="J198" s="84"/>
    </row>
    <row r="199" spans="1:11" s="80" customFormat="1" ht="15" customHeight="1">
      <c r="A199" s="3">
        <v>41184</v>
      </c>
      <c r="B199" s="81">
        <v>11965</v>
      </c>
      <c r="C199" s="173">
        <v>22110</v>
      </c>
      <c r="D199" s="172">
        <v>22025</v>
      </c>
      <c r="E199" s="137">
        <f t="shared" si="30"/>
        <v>-85</v>
      </c>
      <c r="F199" s="84">
        <f t="shared" si="33"/>
        <v>210</v>
      </c>
      <c r="G199" s="84"/>
      <c r="H199" s="84"/>
      <c r="I199" s="1668"/>
      <c r="J199" s="84"/>
    </row>
    <row r="200" spans="1:11" s="80" customFormat="1" ht="15" customHeight="1">
      <c r="A200" s="3">
        <v>41185</v>
      </c>
      <c r="B200" s="81">
        <v>12105</v>
      </c>
      <c r="C200" s="173">
        <v>22100</v>
      </c>
      <c r="D200" s="172">
        <v>22100</v>
      </c>
      <c r="E200" s="137">
        <f t="shared" si="30"/>
        <v>0</v>
      </c>
      <c r="F200" s="84">
        <f t="shared" si="33"/>
        <v>-10</v>
      </c>
      <c r="G200" s="84"/>
      <c r="H200" s="84"/>
      <c r="I200" s="1668"/>
      <c r="J200" s="84"/>
    </row>
    <row r="201" spans="1:11" ht="15" customHeight="1">
      <c r="A201" s="3">
        <v>41186</v>
      </c>
      <c r="B201" s="81">
        <v>12055</v>
      </c>
      <c r="C201" s="173">
        <v>22230</v>
      </c>
      <c r="D201" s="172">
        <v>22225</v>
      </c>
      <c r="E201" s="137">
        <f t="shared" si="30"/>
        <v>-5</v>
      </c>
      <c r="F201" s="84">
        <f t="shared" ref="F201:F206" si="34">+C201-C200</f>
        <v>130</v>
      </c>
      <c r="G201" s="84"/>
      <c r="H201" s="84"/>
      <c r="I201" s="1668"/>
    </row>
    <row r="202" spans="1:11" ht="15" customHeight="1">
      <c r="A202" s="3">
        <v>41187</v>
      </c>
      <c r="B202" s="81">
        <v>12175</v>
      </c>
      <c r="C202" s="173">
        <v>22455</v>
      </c>
      <c r="D202" s="172">
        <v>22500</v>
      </c>
      <c r="E202" s="137">
        <f t="shared" si="30"/>
        <v>45</v>
      </c>
      <c r="F202" s="84">
        <f t="shared" si="34"/>
        <v>225</v>
      </c>
      <c r="G202" s="84"/>
      <c r="H202" s="84"/>
      <c r="I202" s="166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55" t="s">
        <v>38</v>
      </c>
      <c r="C259" s="1655"/>
      <c r="D259" s="1655"/>
      <c r="E259" s="1655"/>
      <c r="F259" s="1655"/>
      <c r="G259" s="129"/>
      <c r="H259" s="129"/>
      <c r="I259" s="301">
        <v>151250</v>
      </c>
    </row>
    <row r="260" spans="1:9" ht="15" customHeight="1">
      <c r="A260" s="3">
        <v>41269</v>
      </c>
      <c r="B260" s="1655" t="s">
        <v>38</v>
      </c>
      <c r="C260" s="1655"/>
      <c r="D260" s="1655"/>
      <c r="E260" s="1655"/>
      <c r="F260" s="165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75" t="s">
        <v>38</v>
      </c>
      <c r="C264" s="1675"/>
      <c r="D264" s="1675"/>
      <c r="E264" s="1675"/>
      <c r="F264" s="1675"/>
      <c r="I264" s="1687" t="s">
        <v>114</v>
      </c>
    </row>
    <row r="265" spans="1:9" ht="15" customHeight="1">
      <c r="A265" s="3">
        <v>41276</v>
      </c>
      <c r="B265" s="83">
        <v>12800</v>
      </c>
      <c r="C265" s="173">
        <v>24350</v>
      </c>
      <c r="D265" s="172">
        <v>24345</v>
      </c>
      <c r="E265" s="137">
        <f t="shared" ref="E265:E326" si="45">D265-C265</f>
        <v>-5</v>
      </c>
      <c r="F265" s="84">
        <f>C265-C263</f>
        <v>850</v>
      </c>
      <c r="I265" s="1688"/>
    </row>
    <row r="266" spans="1:9" ht="15" customHeight="1">
      <c r="A266" s="3">
        <v>41277</v>
      </c>
      <c r="B266" s="83">
        <v>12675</v>
      </c>
      <c r="C266" s="173">
        <v>24150</v>
      </c>
      <c r="D266" s="172">
        <v>24150</v>
      </c>
      <c r="E266" s="137">
        <f t="shared" si="45"/>
        <v>0</v>
      </c>
      <c r="F266" s="84">
        <f t="shared" ref="F266:F286" si="46">C266-C265</f>
        <v>-200</v>
      </c>
      <c r="G266" s="129"/>
      <c r="H266" s="129"/>
      <c r="I266" s="168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51" t="s">
        <v>114</v>
      </c>
    </row>
    <row r="294" spans="1:9" ht="15" customHeight="1">
      <c r="A294" s="3">
        <v>41317</v>
      </c>
      <c r="B294" s="83">
        <v>13350</v>
      </c>
      <c r="C294" s="173">
        <v>24925</v>
      </c>
      <c r="D294" s="172">
        <v>24905</v>
      </c>
      <c r="E294" s="137">
        <f t="shared" si="45"/>
        <v>-20</v>
      </c>
      <c r="F294" s="84">
        <f t="shared" si="47"/>
        <v>-75</v>
      </c>
      <c r="I294" s="1651"/>
    </row>
    <row r="295" spans="1:9" ht="15" customHeight="1">
      <c r="A295" s="3">
        <v>41318</v>
      </c>
      <c r="B295" s="83">
        <v>13350</v>
      </c>
      <c r="C295" s="173">
        <v>24905</v>
      </c>
      <c r="D295" s="172">
        <v>24925</v>
      </c>
      <c r="E295" s="137">
        <f t="shared" si="45"/>
        <v>20</v>
      </c>
      <c r="F295" s="84">
        <f t="shared" si="47"/>
        <v>-20</v>
      </c>
      <c r="I295" s="1651"/>
    </row>
    <row r="296" spans="1:9" ht="15" customHeight="1">
      <c r="A296" s="3">
        <v>41319</v>
      </c>
      <c r="B296" s="83">
        <v>13350</v>
      </c>
      <c r="C296" s="173">
        <v>24780</v>
      </c>
      <c r="D296" s="172">
        <v>24800</v>
      </c>
      <c r="E296" s="137">
        <f t="shared" si="45"/>
        <v>20</v>
      </c>
      <c r="F296" s="84">
        <f t="shared" si="47"/>
        <v>-125</v>
      </c>
      <c r="I296" s="1651"/>
    </row>
    <row r="297" spans="1:9" ht="15" customHeight="1">
      <c r="A297" s="3">
        <v>41320</v>
      </c>
      <c r="B297" s="83">
        <v>13375</v>
      </c>
      <c r="C297" s="173">
        <v>24925</v>
      </c>
      <c r="D297" s="172">
        <v>24950</v>
      </c>
      <c r="E297" s="137">
        <f t="shared" si="45"/>
        <v>25</v>
      </c>
      <c r="F297" s="84">
        <f t="shared" si="47"/>
        <v>145</v>
      </c>
      <c r="I297" s="165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59" t="s">
        <v>38</v>
      </c>
      <c r="C327" s="1659"/>
      <c r="D327" s="1659"/>
      <c r="E327" s="1659"/>
      <c r="F327" s="1659"/>
      <c r="G327" s="202">
        <f>AVERAGE(C307:C326)</f>
        <v>23337</v>
      </c>
      <c r="H327" s="203">
        <f>AVERAGE(C265:C326)</f>
        <v>24125.322580645163</v>
      </c>
      <c r="I327" s="314">
        <v>151750</v>
      </c>
    </row>
    <row r="328" spans="1:13" ht="15" customHeight="1">
      <c r="A328" s="3">
        <v>41365</v>
      </c>
      <c r="B328" s="1655" t="s">
        <v>38</v>
      </c>
      <c r="C328" s="1655"/>
      <c r="D328" s="1655"/>
      <c r="E328" s="1655"/>
      <c r="F328" s="165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51" t="s">
        <v>114</v>
      </c>
    </row>
    <row r="332" spans="1:13" ht="15" customHeight="1">
      <c r="A332" s="3">
        <v>41369</v>
      </c>
      <c r="B332" s="264">
        <v>14400</v>
      </c>
      <c r="C332" s="266">
        <v>22725</v>
      </c>
      <c r="D332" s="267">
        <v>22735</v>
      </c>
      <c r="E332" s="137">
        <f t="shared" si="48"/>
        <v>10</v>
      </c>
      <c r="F332" s="268">
        <f t="shared" si="49"/>
        <v>-15</v>
      </c>
      <c r="G332" s="269"/>
      <c r="H332" s="269"/>
      <c r="I332" s="165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5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5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55" t="s">
        <v>38</v>
      </c>
      <c r="C353" s="1655"/>
      <c r="D353" s="1655"/>
      <c r="E353" s="1655"/>
      <c r="F353" s="165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55" t="s">
        <v>38</v>
      </c>
      <c r="C368" s="1655"/>
      <c r="D368" s="1655"/>
      <c r="E368" s="1655"/>
      <c r="F368" s="165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68" t="s">
        <v>112</v>
      </c>
    </row>
    <row r="379" spans="1:9" ht="15" customHeight="1">
      <c r="A379" s="3">
        <v>41436</v>
      </c>
      <c r="B379" s="83">
        <v>14505</v>
      </c>
      <c r="C379" s="173">
        <v>20600</v>
      </c>
      <c r="D379" s="248">
        <v>20600</v>
      </c>
      <c r="E379" s="137">
        <f t="shared" si="48"/>
        <v>0</v>
      </c>
      <c r="F379" s="191">
        <f t="shared" si="51"/>
        <v>-245</v>
      </c>
      <c r="I379" s="1668"/>
    </row>
    <row r="380" spans="1:9" ht="15" customHeight="1">
      <c r="A380" s="3">
        <v>41437</v>
      </c>
      <c r="B380" s="83">
        <v>14495</v>
      </c>
      <c r="C380" s="173">
        <v>20445</v>
      </c>
      <c r="D380" s="248">
        <v>20470</v>
      </c>
      <c r="E380" s="137">
        <f t="shared" si="48"/>
        <v>25</v>
      </c>
      <c r="F380" s="191">
        <f t="shared" si="51"/>
        <v>-155</v>
      </c>
      <c r="I380" s="166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55" t="s">
        <v>38</v>
      </c>
      <c r="C433" s="1655"/>
      <c r="D433" s="1655"/>
      <c r="E433" s="1655"/>
      <c r="F433" s="165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66" t="s">
        <v>115</v>
      </c>
    </row>
    <row r="452" spans="1:9" ht="15" customHeight="1">
      <c r="A452" s="3">
        <v>41537</v>
      </c>
      <c r="B452" s="83">
        <v>13740</v>
      </c>
      <c r="C452" s="173">
        <v>23345</v>
      </c>
      <c r="D452" s="248">
        <v>23225</v>
      </c>
      <c r="E452" s="137">
        <f t="shared" si="52"/>
        <v>-120</v>
      </c>
      <c r="F452" s="172">
        <f t="shared" si="54"/>
        <v>10</v>
      </c>
      <c r="I452" s="166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67" t="s">
        <v>112</v>
      </c>
    </row>
    <row r="460" spans="1:9" ht="15" customHeight="1">
      <c r="A460" s="3">
        <v>41549</v>
      </c>
      <c r="B460" s="83">
        <v>13195</v>
      </c>
      <c r="C460" s="173">
        <v>22710</v>
      </c>
      <c r="D460" s="248">
        <v>22750</v>
      </c>
      <c r="E460" s="137">
        <f t="shared" si="56"/>
        <v>40</v>
      </c>
      <c r="F460" s="172">
        <f t="shared" si="55"/>
        <v>-490</v>
      </c>
      <c r="H460" s="361"/>
      <c r="I460" s="1668"/>
    </row>
    <row r="461" spans="1:9" ht="15" customHeight="1">
      <c r="A461" s="3">
        <v>41550</v>
      </c>
      <c r="B461" s="83">
        <v>13170</v>
      </c>
      <c r="C461" s="173">
        <v>22850</v>
      </c>
      <c r="D461" s="248">
        <v>22870</v>
      </c>
      <c r="E461" s="137">
        <f t="shared" si="56"/>
        <v>20</v>
      </c>
      <c r="F461" s="172">
        <f t="shared" si="55"/>
        <v>140</v>
      </c>
      <c r="I461" s="1668"/>
    </row>
    <row r="462" spans="1:9" ht="15" customHeight="1">
      <c r="A462" s="3">
        <v>41551</v>
      </c>
      <c r="B462" s="83">
        <v>13195</v>
      </c>
      <c r="C462" s="173">
        <v>22975</v>
      </c>
      <c r="D462" s="248">
        <v>23025</v>
      </c>
      <c r="E462" s="137">
        <f t="shared" si="56"/>
        <v>50</v>
      </c>
      <c r="F462" s="172">
        <f t="shared" si="55"/>
        <v>125</v>
      </c>
      <c r="I462" s="1668"/>
    </row>
    <row r="463" spans="1:9" ht="15" customHeight="1">
      <c r="A463" s="3">
        <v>41554</v>
      </c>
      <c r="B463" s="83">
        <v>13195</v>
      </c>
      <c r="C463" s="173">
        <v>23675</v>
      </c>
      <c r="D463" s="248">
        <v>23700</v>
      </c>
      <c r="E463" s="137">
        <f t="shared" si="56"/>
        <v>25</v>
      </c>
      <c r="F463" s="172">
        <f t="shared" si="55"/>
        <v>700</v>
      </c>
      <c r="I463" s="166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55" t="s">
        <v>38</v>
      </c>
      <c r="C520" s="1655"/>
      <c r="D520" s="1655"/>
      <c r="E520" s="1655"/>
      <c r="F520" s="1655"/>
      <c r="I520" s="316">
        <v>142250</v>
      </c>
    </row>
    <row r="521" spans="1:9" ht="15" customHeight="1">
      <c r="A521" s="3">
        <v>41634</v>
      </c>
      <c r="B521" s="1655" t="s">
        <v>38</v>
      </c>
      <c r="C521" s="1655"/>
      <c r="D521" s="1655"/>
      <c r="E521" s="1655"/>
      <c r="F521" s="165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69" t="s">
        <v>23</v>
      </c>
    </row>
    <row r="548" spans="1:9" ht="15" customHeight="1">
      <c r="A548" s="3">
        <v>41674</v>
      </c>
      <c r="B548" s="83">
        <v>8890</v>
      </c>
      <c r="C548" s="173">
        <v>22330</v>
      </c>
      <c r="D548" s="248">
        <v>22275</v>
      </c>
      <c r="E548" s="137">
        <f t="shared" si="59"/>
        <v>-55</v>
      </c>
      <c r="F548" s="172">
        <f t="shared" si="60"/>
        <v>130</v>
      </c>
      <c r="I548" s="1662"/>
    </row>
    <row r="549" spans="1:9" ht="15" customHeight="1">
      <c r="A549" s="3">
        <v>41675</v>
      </c>
      <c r="B549" s="83">
        <v>8890</v>
      </c>
      <c r="C549" s="173">
        <v>22150</v>
      </c>
      <c r="D549" s="248">
        <v>22175</v>
      </c>
      <c r="E549" s="137">
        <f t="shared" si="59"/>
        <v>25</v>
      </c>
      <c r="F549" s="172">
        <f t="shared" si="60"/>
        <v>-180</v>
      </c>
      <c r="I549" s="1662"/>
    </row>
    <row r="550" spans="1:9" ht="15" customHeight="1">
      <c r="A550" s="3">
        <v>41676</v>
      </c>
      <c r="B550" s="83">
        <v>8940</v>
      </c>
      <c r="C550" s="173">
        <v>22060</v>
      </c>
      <c r="D550" s="248">
        <v>22030</v>
      </c>
      <c r="E550" s="137">
        <f t="shared" si="59"/>
        <v>-30</v>
      </c>
      <c r="F550" s="172">
        <f t="shared" si="60"/>
        <v>-90</v>
      </c>
      <c r="I550" s="166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60" t="s">
        <v>116</v>
      </c>
      <c r="D601" s="248"/>
      <c r="E601" s="137" t="e">
        <f t="shared" si="62"/>
        <v>#VALUE!</v>
      </c>
      <c r="F601" s="172"/>
      <c r="I601" s="316">
        <v>140500</v>
      </c>
    </row>
    <row r="602" spans="1:9" ht="15" customHeight="1">
      <c r="A602" s="3">
        <v>41750</v>
      </c>
      <c r="B602" s="83"/>
      <c r="C602" s="166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65" t="s">
        <v>45</v>
      </c>
      <c r="D692" s="166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71" t="s">
        <v>49</v>
      </c>
    </row>
    <row r="720" spans="1:9" ht="15" customHeight="1">
      <c r="A720" s="3">
        <v>41914</v>
      </c>
      <c r="B720" s="83">
        <v>8535</v>
      </c>
      <c r="C720" s="173">
        <v>20425</v>
      </c>
      <c r="D720" s="248">
        <v>20475</v>
      </c>
      <c r="E720" s="137">
        <f t="shared" si="75"/>
        <v>50</v>
      </c>
      <c r="F720" s="172">
        <f t="shared" si="74"/>
        <v>225</v>
      </c>
      <c r="I720" s="1672"/>
    </row>
    <row r="721" spans="1:10" ht="15" customHeight="1">
      <c r="A721" s="3">
        <v>41915</v>
      </c>
      <c r="B721" s="83">
        <v>9270</v>
      </c>
      <c r="C721" s="173">
        <v>20395</v>
      </c>
      <c r="D721" s="248">
        <v>20450</v>
      </c>
      <c r="E721" s="137">
        <f t="shared" si="75"/>
        <v>55</v>
      </c>
      <c r="F721" s="172">
        <f t="shared" si="74"/>
        <v>-30</v>
      </c>
      <c r="I721" s="1672"/>
      <c r="J721" s="367"/>
    </row>
    <row r="722" spans="1:10" ht="15" customHeight="1">
      <c r="A722" s="3">
        <v>41918</v>
      </c>
      <c r="B722" s="83">
        <v>9270</v>
      </c>
      <c r="C722" s="173">
        <v>20465</v>
      </c>
      <c r="D722" s="248">
        <v>20475</v>
      </c>
      <c r="E722" s="137">
        <f t="shared" si="75"/>
        <v>10</v>
      </c>
      <c r="F722" s="172">
        <f t="shared" si="74"/>
        <v>70</v>
      </c>
      <c r="I722" s="1672"/>
    </row>
    <row r="723" spans="1:10" ht="15" customHeight="1">
      <c r="A723" s="3">
        <v>41919</v>
      </c>
      <c r="B723" s="83">
        <v>9270</v>
      </c>
      <c r="C723" s="173">
        <v>20275</v>
      </c>
      <c r="D723" s="248">
        <v>20300</v>
      </c>
      <c r="E723" s="137">
        <f t="shared" si="75"/>
        <v>25</v>
      </c>
      <c r="F723" s="172">
        <f t="shared" si="74"/>
        <v>-190</v>
      </c>
      <c r="I723" s="1672"/>
    </row>
    <row r="724" spans="1:10" ht="15" customHeight="1">
      <c r="A724" s="3">
        <v>41920</v>
      </c>
      <c r="B724" s="83">
        <v>9130</v>
      </c>
      <c r="C724" s="173">
        <v>20220</v>
      </c>
      <c r="D724" s="248">
        <v>20300</v>
      </c>
      <c r="E724" s="137">
        <f t="shared" si="75"/>
        <v>80</v>
      </c>
      <c r="F724" s="172">
        <f t="shared" si="74"/>
        <v>-55</v>
      </c>
      <c r="I724" s="167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36" t="s">
        <v>48</v>
      </c>
      <c r="C780" s="1636"/>
      <c r="D780" s="1636"/>
      <c r="E780" s="1636"/>
      <c r="F780" s="1636"/>
      <c r="I780" s="316">
        <v>124750</v>
      </c>
    </row>
    <row r="781" spans="1:9" ht="15" customHeight="1">
      <c r="A781" s="3">
        <v>41999</v>
      </c>
      <c r="B781" s="1636"/>
      <c r="C781" s="1636"/>
      <c r="D781" s="1636"/>
      <c r="E781" s="1636"/>
      <c r="F781" s="163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64" t="s">
        <v>56</v>
      </c>
    </row>
    <row r="819" spans="1:9" ht="15" customHeight="1">
      <c r="A819" s="3">
        <v>42054</v>
      </c>
      <c r="B819" s="83">
        <v>11440</v>
      </c>
      <c r="C819" s="173">
        <v>18185</v>
      </c>
      <c r="D819" s="248">
        <v>18225</v>
      </c>
      <c r="E819" s="137">
        <f t="shared" si="81"/>
        <v>40</v>
      </c>
      <c r="F819" s="172">
        <f t="shared" si="87"/>
        <v>165</v>
      </c>
      <c r="I819" s="1664"/>
    </row>
    <row r="820" spans="1:9" ht="14.25" customHeight="1">
      <c r="A820" s="3">
        <v>42055</v>
      </c>
      <c r="B820" s="83">
        <v>11440</v>
      </c>
      <c r="C820" s="173">
        <v>18100</v>
      </c>
      <c r="D820" s="248">
        <v>18100</v>
      </c>
      <c r="E820" s="137">
        <f t="shared" si="81"/>
        <v>0</v>
      </c>
      <c r="F820" s="172">
        <f t="shared" si="87"/>
        <v>-85</v>
      </c>
      <c r="I820" s="1664"/>
    </row>
    <row r="821" spans="1:9" ht="15" customHeight="1">
      <c r="A821" s="3">
        <v>42058</v>
      </c>
      <c r="B821" s="83">
        <v>11420</v>
      </c>
      <c r="C821" s="173">
        <v>17955</v>
      </c>
      <c r="D821" s="248">
        <v>17975</v>
      </c>
      <c r="E821" s="137">
        <f t="shared" si="81"/>
        <v>20</v>
      </c>
      <c r="F821" s="172">
        <f t="shared" si="87"/>
        <v>-145</v>
      </c>
      <c r="I821" s="1664"/>
    </row>
    <row r="822" spans="1:9" ht="15" customHeight="1">
      <c r="A822" s="3">
        <v>42059</v>
      </c>
      <c r="B822" s="83">
        <v>11420</v>
      </c>
      <c r="C822" s="173">
        <v>18095</v>
      </c>
      <c r="D822" s="248">
        <v>18125</v>
      </c>
      <c r="E822" s="137">
        <f t="shared" si="81"/>
        <v>30</v>
      </c>
      <c r="F822" s="172">
        <f t="shared" si="87"/>
        <v>140</v>
      </c>
      <c r="I822" s="166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36" t="s">
        <v>48</v>
      </c>
      <c r="C850" s="1636"/>
      <c r="D850" s="1636"/>
      <c r="E850" s="1636"/>
      <c r="F850" s="1636"/>
      <c r="I850" s="316">
        <v>118750</v>
      </c>
    </row>
    <row r="851" spans="1:9" ht="15" customHeight="1">
      <c r="A851" s="3">
        <v>42100</v>
      </c>
      <c r="B851" s="1636"/>
      <c r="C851" s="1636"/>
      <c r="D851" s="1636"/>
      <c r="E851" s="1636"/>
      <c r="F851" s="163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75" t="s">
        <v>48</v>
      </c>
      <c r="C871" s="1675"/>
      <c r="D871" s="1675"/>
      <c r="E871" s="1675"/>
      <c r="F871" s="167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79" t="s">
        <v>55</v>
      </c>
      <c r="C886" s="1679"/>
      <c r="D886" s="1679"/>
      <c r="E886" s="1679"/>
      <c r="F886" s="167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78" t="s">
        <v>55</v>
      </c>
      <c r="C956" s="1678"/>
      <c r="D956" s="1678"/>
      <c r="E956" s="1678"/>
      <c r="F956" s="167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62" t="s">
        <v>54</v>
      </c>
    </row>
    <row r="960" spans="1:9" ht="15" customHeight="1">
      <c r="A960" s="3">
        <v>42251</v>
      </c>
      <c r="B960" s="83">
        <v>5830</v>
      </c>
      <c r="C960" s="173">
        <v>15595</v>
      </c>
      <c r="D960" s="248">
        <v>15175</v>
      </c>
      <c r="E960" s="137">
        <f t="shared" si="98"/>
        <v>-420</v>
      </c>
      <c r="F960" s="172">
        <f t="shared" si="101"/>
        <v>-5</v>
      </c>
      <c r="I960" s="166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93" t="s">
        <v>48</v>
      </c>
    </row>
    <row r="976" spans="1:9" ht="15" customHeight="1">
      <c r="A976" s="3">
        <v>42275</v>
      </c>
      <c r="B976" s="83">
        <v>4900</v>
      </c>
      <c r="C976" s="173">
        <v>15400</v>
      </c>
      <c r="D976" s="248">
        <v>15085</v>
      </c>
      <c r="E976" s="137">
        <f t="shared" si="98"/>
        <v>-315</v>
      </c>
      <c r="F976" s="172">
        <f t="shared" si="101"/>
        <v>75</v>
      </c>
      <c r="I976" s="159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606" t="s">
        <v>48</v>
      </c>
    </row>
    <row r="980" spans="1:9" ht="15" customHeight="1">
      <c r="A980" s="3">
        <v>42279</v>
      </c>
      <c r="B980" s="81">
        <v>4705</v>
      </c>
      <c r="C980" s="173">
        <v>15700</v>
      </c>
      <c r="D980" s="248">
        <v>15475</v>
      </c>
      <c r="E980" s="137">
        <f t="shared" ref="E980:E1043" si="102">D980-C980</f>
        <v>-225</v>
      </c>
      <c r="F980" s="172">
        <f t="shared" si="101"/>
        <v>25</v>
      </c>
      <c r="I980" s="1593"/>
    </row>
    <row r="981" spans="1:9" ht="15" customHeight="1">
      <c r="A981" s="3">
        <v>42282</v>
      </c>
      <c r="B981" s="83">
        <v>4675</v>
      </c>
      <c r="C981" s="173">
        <v>15680</v>
      </c>
      <c r="D981" s="248">
        <v>15525</v>
      </c>
      <c r="E981" s="137">
        <f t="shared" si="102"/>
        <v>-155</v>
      </c>
      <c r="F981" s="172">
        <f t="shared" si="101"/>
        <v>-20</v>
      </c>
      <c r="I981" s="1593"/>
    </row>
    <row r="982" spans="1:9" ht="15" customHeight="1">
      <c r="A982" s="3">
        <v>42283</v>
      </c>
      <c r="B982" s="83">
        <v>4610</v>
      </c>
      <c r="C982" s="173">
        <v>15875</v>
      </c>
      <c r="D982" s="248">
        <v>15575</v>
      </c>
      <c r="E982" s="137">
        <f t="shared" si="102"/>
        <v>-300</v>
      </c>
      <c r="F982" s="172">
        <f t="shared" si="101"/>
        <v>195</v>
      </c>
      <c r="I982" s="1593"/>
    </row>
    <row r="983" spans="1:9" ht="15" customHeight="1">
      <c r="A983" s="3">
        <v>42284</v>
      </c>
      <c r="B983" s="83">
        <v>4650</v>
      </c>
      <c r="C983" s="173">
        <v>16275</v>
      </c>
      <c r="D983" s="248">
        <v>16000</v>
      </c>
      <c r="E983" s="137">
        <f t="shared" si="102"/>
        <v>-275</v>
      </c>
      <c r="F983" s="172">
        <f t="shared" si="101"/>
        <v>400</v>
      </c>
      <c r="I983" s="1593"/>
    </row>
    <row r="984" spans="1:9" ht="15" customHeight="1">
      <c r="A984" s="3">
        <v>42285</v>
      </c>
      <c r="B984" s="83">
        <v>4665</v>
      </c>
      <c r="C984" s="173">
        <v>16000</v>
      </c>
      <c r="D984" s="248">
        <v>15860</v>
      </c>
      <c r="E984" s="137">
        <f t="shared" si="102"/>
        <v>-140</v>
      </c>
      <c r="F984" s="172">
        <f t="shared" si="101"/>
        <v>-275</v>
      </c>
      <c r="I984" s="159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62" t="s">
        <v>55</v>
      </c>
    </row>
    <row r="1033" spans="1:9" ht="15" customHeight="1">
      <c r="A1033" s="3">
        <v>42354</v>
      </c>
      <c r="B1033" s="83">
        <v>6095</v>
      </c>
      <c r="C1033" s="173">
        <v>14755</v>
      </c>
      <c r="D1033" s="248">
        <v>14650</v>
      </c>
      <c r="E1033" s="137">
        <f t="shared" si="102"/>
        <v>-105</v>
      </c>
      <c r="F1033" s="172">
        <f t="shared" si="105"/>
        <v>155</v>
      </c>
      <c r="I1033" s="1662"/>
    </row>
    <row r="1034" spans="1:9" ht="15" customHeight="1">
      <c r="A1034" s="3">
        <v>42355</v>
      </c>
      <c r="B1034" s="83">
        <v>6115</v>
      </c>
      <c r="C1034" s="173">
        <v>14660</v>
      </c>
      <c r="D1034" s="248">
        <v>14605</v>
      </c>
      <c r="E1034" s="137">
        <f t="shared" si="102"/>
        <v>-55</v>
      </c>
      <c r="F1034" s="172">
        <f t="shared" si="105"/>
        <v>-95</v>
      </c>
      <c r="I1034" s="166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75" t="s">
        <v>48</v>
      </c>
      <c r="C1040" s="1675"/>
      <c r="D1040" s="1675"/>
      <c r="E1040" s="1675"/>
      <c r="F1040" s="167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607" t="s">
        <v>48</v>
      </c>
    </row>
    <row r="1069" spans="1:9" ht="15" customHeight="1">
      <c r="A1069" s="3">
        <v>42408</v>
      </c>
      <c r="B1069" s="83">
        <v>4515</v>
      </c>
      <c r="C1069" s="173">
        <v>15675</v>
      </c>
      <c r="D1069" s="248">
        <v>15555</v>
      </c>
      <c r="E1069" s="137">
        <f t="shared" si="106"/>
        <v>-120</v>
      </c>
      <c r="F1069" s="172">
        <f t="shared" si="108"/>
        <v>450</v>
      </c>
      <c r="I1069" s="1607"/>
    </row>
    <row r="1070" spans="1:9" ht="15" customHeight="1">
      <c r="A1070" s="3">
        <v>42409</v>
      </c>
      <c r="B1070" s="83">
        <v>4515</v>
      </c>
      <c r="C1070" s="173">
        <v>15775</v>
      </c>
      <c r="D1070" s="248">
        <v>15675</v>
      </c>
      <c r="E1070" s="137">
        <f t="shared" si="106"/>
        <v>-100</v>
      </c>
      <c r="F1070" s="172">
        <f t="shared" si="108"/>
        <v>100</v>
      </c>
      <c r="I1070" s="1607"/>
    </row>
    <row r="1071" spans="1:9" ht="15" customHeight="1">
      <c r="A1071" s="3">
        <v>42410</v>
      </c>
      <c r="B1071" s="83">
        <v>4515</v>
      </c>
      <c r="C1071" s="173">
        <v>15855</v>
      </c>
      <c r="D1071" s="248">
        <v>15825</v>
      </c>
      <c r="E1071" s="137">
        <f t="shared" si="106"/>
        <v>-30</v>
      </c>
      <c r="F1071" s="172">
        <f t="shared" si="108"/>
        <v>80</v>
      </c>
      <c r="I1071" s="1607"/>
    </row>
    <row r="1072" spans="1:9" ht="15" customHeight="1">
      <c r="A1072" s="3">
        <v>42411</v>
      </c>
      <c r="B1072" s="83">
        <v>4420</v>
      </c>
      <c r="C1072" s="173">
        <v>15600</v>
      </c>
      <c r="D1072" s="248">
        <v>15405</v>
      </c>
      <c r="E1072" s="137">
        <f t="shared" si="106"/>
        <v>-195</v>
      </c>
      <c r="F1072" s="172">
        <f t="shared" si="108"/>
        <v>-255</v>
      </c>
      <c r="I1072" s="1607"/>
    </row>
    <row r="1073" spans="1:9" ht="15" customHeight="1">
      <c r="A1073" s="3">
        <v>42412</v>
      </c>
      <c r="B1073" s="83">
        <v>4295</v>
      </c>
      <c r="C1073" s="173">
        <v>15300</v>
      </c>
      <c r="D1073" s="248">
        <v>15280</v>
      </c>
      <c r="E1073" s="137">
        <f t="shared" si="106"/>
        <v>-20</v>
      </c>
      <c r="F1073" s="172">
        <f t="shared" si="108"/>
        <v>-300</v>
      </c>
      <c r="I1073" s="160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36" t="s">
        <v>118</v>
      </c>
      <c r="C1103" s="1636"/>
      <c r="D1103" s="1636"/>
      <c r="E1103" s="1636"/>
      <c r="F1103" s="1636"/>
      <c r="I1103" s="316">
        <v>111500</v>
      </c>
    </row>
    <row r="1104" spans="1:9" ht="15" customHeight="1">
      <c r="A1104" s="3">
        <v>42457</v>
      </c>
      <c r="B1104" s="1636"/>
      <c r="C1104" s="1636"/>
      <c r="D1104" s="1636"/>
      <c r="E1104" s="1636"/>
      <c r="F1104" s="163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74" t="s">
        <v>118</v>
      </c>
      <c r="C1129" s="1674"/>
      <c r="D1129" s="1674"/>
      <c r="E1129" s="1674"/>
      <c r="F1129" s="167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55" t="s">
        <v>118</v>
      </c>
      <c r="C1149" s="1655"/>
      <c r="D1149" s="1655"/>
      <c r="E1149" s="1655"/>
      <c r="F1149" s="165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62" t="s">
        <v>55</v>
      </c>
    </row>
    <row r="1158" spans="1:9" ht="15" customHeight="1">
      <c r="A1158" s="3">
        <v>42531</v>
      </c>
      <c r="B1158" s="83">
        <v>6575</v>
      </c>
      <c r="C1158" s="173">
        <v>17225</v>
      </c>
      <c r="D1158" s="248">
        <v>17200</v>
      </c>
      <c r="E1158" s="137">
        <f t="shared" si="110"/>
        <v>-25</v>
      </c>
      <c r="F1158" s="172">
        <f t="shared" si="113"/>
        <v>-75</v>
      </c>
      <c r="I1158" s="166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55" t="s">
        <v>118</v>
      </c>
      <c r="C1214" s="1655"/>
      <c r="D1214" s="1655"/>
      <c r="E1214" s="1655"/>
      <c r="F1214" s="165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52" t="s">
        <v>48</v>
      </c>
    </row>
    <row r="1228" spans="1:9" ht="15" customHeight="1">
      <c r="A1228" s="3">
        <v>42629</v>
      </c>
      <c r="B1228" s="81">
        <v>3835</v>
      </c>
      <c r="C1228" s="173">
        <v>19125</v>
      </c>
      <c r="D1228" s="248">
        <v>19125</v>
      </c>
      <c r="E1228" s="137">
        <f t="shared" si="114"/>
        <v>0</v>
      </c>
      <c r="F1228" s="172">
        <f t="shared" si="118"/>
        <v>-275</v>
      </c>
      <c r="I1228" s="165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80" t="s">
        <v>50</v>
      </c>
    </row>
    <row r="1240" spans="1:9" ht="15" customHeight="1">
      <c r="A1240" s="3">
        <v>42647</v>
      </c>
      <c r="B1240" s="81">
        <v>3570</v>
      </c>
      <c r="C1240" s="173">
        <v>20200</v>
      </c>
      <c r="D1240" s="248">
        <v>19955</v>
      </c>
      <c r="E1240" s="137">
        <f t="shared" si="119"/>
        <v>-245</v>
      </c>
      <c r="F1240" s="172">
        <f t="shared" si="118"/>
        <v>-75</v>
      </c>
      <c r="I1240" s="1610"/>
    </row>
    <row r="1241" spans="1:9" ht="15" customHeight="1">
      <c r="A1241" s="3">
        <v>42648</v>
      </c>
      <c r="B1241" s="81">
        <v>3475</v>
      </c>
      <c r="C1241" s="173">
        <v>19930</v>
      </c>
      <c r="D1241" s="248">
        <v>19810</v>
      </c>
      <c r="E1241" s="137">
        <f t="shared" si="119"/>
        <v>-120</v>
      </c>
      <c r="F1241" s="172">
        <f t="shared" si="118"/>
        <v>-270</v>
      </c>
      <c r="I1241" s="1610"/>
    </row>
    <row r="1242" spans="1:9" ht="15" customHeight="1">
      <c r="A1242" s="3">
        <v>42649</v>
      </c>
      <c r="B1242" s="81">
        <v>3475</v>
      </c>
      <c r="C1242" s="173">
        <v>20200</v>
      </c>
      <c r="D1242" s="248">
        <v>20050</v>
      </c>
      <c r="E1242" s="137">
        <f t="shared" si="119"/>
        <v>-150</v>
      </c>
      <c r="F1242" s="172">
        <f t="shared" si="118"/>
        <v>270</v>
      </c>
      <c r="I1242" s="1610"/>
    </row>
    <row r="1243" spans="1:9" ht="15" customHeight="1">
      <c r="A1243" s="3">
        <v>42650</v>
      </c>
      <c r="B1243" s="81">
        <v>3445</v>
      </c>
      <c r="C1243" s="173">
        <v>20175</v>
      </c>
      <c r="D1243" s="248">
        <v>20025</v>
      </c>
      <c r="E1243" s="137">
        <f t="shared" si="119"/>
        <v>-150</v>
      </c>
      <c r="F1243" s="172">
        <f t="shared" si="118"/>
        <v>-25</v>
      </c>
      <c r="I1243" s="161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35" t="s">
        <v>118</v>
      </c>
      <c r="C1299" s="1635"/>
      <c r="D1299" s="1635"/>
      <c r="E1299" s="1635"/>
      <c r="F1299" s="1635"/>
      <c r="I1299" s="316">
        <v>147000</v>
      </c>
    </row>
    <row r="1300" spans="1:9" ht="15" customHeight="1">
      <c r="A1300" s="3">
        <v>42731</v>
      </c>
      <c r="B1300" s="1635"/>
      <c r="C1300" s="1635"/>
      <c r="D1300" s="1635"/>
      <c r="E1300" s="1635"/>
      <c r="F1300" s="163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610" t="s">
        <v>50</v>
      </c>
    </row>
    <row r="1323" spans="1:9" ht="15" customHeight="1">
      <c r="A1323" s="3">
        <v>42765</v>
      </c>
      <c r="B1323" s="81">
        <v>5805</v>
      </c>
      <c r="C1323" s="173">
        <v>19700</v>
      </c>
      <c r="D1323" s="248">
        <v>19725</v>
      </c>
      <c r="E1323" s="137">
        <f t="shared" si="124"/>
        <v>25</v>
      </c>
      <c r="F1323" s="172">
        <f t="shared" si="125"/>
        <v>-275</v>
      </c>
      <c r="I1323" s="161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63"/>
    </row>
    <row r="1325" spans="1:9" ht="15" customHeight="1">
      <c r="A1325" s="3">
        <v>42767</v>
      </c>
      <c r="B1325" s="81">
        <v>5805</v>
      </c>
      <c r="C1325" s="173">
        <v>19825</v>
      </c>
      <c r="D1325" s="248">
        <v>19875</v>
      </c>
      <c r="E1325" s="137">
        <f t="shared" si="124"/>
        <v>50</v>
      </c>
      <c r="F1325" s="172">
        <f t="shared" si="125"/>
        <v>-255</v>
      </c>
      <c r="I1325" s="1697" t="s">
        <v>50</v>
      </c>
    </row>
    <row r="1326" spans="1:9" ht="15" customHeight="1">
      <c r="A1326" s="3">
        <v>42768</v>
      </c>
      <c r="B1326" s="81">
        <v>5825</v>
      </c>
      <c r="C1326" s="173">
        <v>19855</v>
      </c>
      <c r="D1326" s="248">
        <v>19950</v>
      </c>
      <c r="E1326" s="137">
        <f t="shared" si="124"/>
        <v>95</v>
      </c>
      <c r="F1326" s="172">
        <f t="shared" si="125"/>
        <v>30</v>
      </c>
      <c r="I1326" s="169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90" t="s">
        <v>56</v>
      </c>
    </row>
    <row r="1369" spans="1:9" ht="15" customHeight="1">
      <c r="A1369" s="3">
        <v>42829</v>
      </c>
      <c r="B1369" s="81">
        <v>3510</v>
      </c>
      <c r="C1369" s="173">
        <v>20035</v>
      </c>
      <c r="D1369" s="248">
        <v>20075</v>
      </c>
      <c r="E1369" s="137">
        <f t="shared" si="127"/>
        <v>40</v>
      </c>
      <c r="F1369" s="172">
        <f t="shared" si="126"/>
        <v>-190</v>
      </c>
      <c r="I1369" s="166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35" t="s">
        <v>118</v>
      </c>
      <c r="C1377" s="1635"/>
      <c r="D1377" s="1635"/>
      <c r="E1377" s="1635"/>
      <c r="F1377" s="1635"/>
      <c r="I1377" s="316"/>
    </row>
    <row r="1378" spans="1:9" ht="15" customHeight="1">
      <c r="A1378" s="3">
        <v>42842</v>
      </c>
      <c r="B1378" s="1635"/>
      <c r="C1378" s="1635"/>
      <c r="D1378" s="1635"/>
      <c r="E1378" s="1635"/>
      <c r="F1378" s="163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34" t="s">
        <v>118</v>
      </c>
      <c r="C1388" s="1634"/>
      <c r="D1388" s="1634"/>
      <c r="E1388" s="1634"/>
      <c r="F1388" s="1634"/>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35" t="s">
        <v>118</v>
      </c>
      <c r="C1408" s="1635"/>
      <c r="D1408" s="1635"/>
      <c r="E1408" s="1635"/>
      <c r="F1408" s="163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55" t="s">
        <v>118</v>
      </c>
      <c r="C1473" s="1655"/>
      <c r="D1473" s="1655"/>
      <c r="E1473" s="1655"/>
      <c r="F1473" s="165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35" t="s">
        <v>118</v>
      </c>
      <c r="C1558" s="1635"/>
      <c r="D1558" s="1635"/>
      <c r="E1558" s="1635"/>
      <c r="F1558" s="1635"/>
      <c r="G1558" s="1635"/>
      <c r="H1558" s="1673"/>
      <c r="I1558" s="316"/>
    </row>
    <row r="1559" spans="1:9" ht="15" customHeight="1">
      <c r="A1559" s="3">
        <v>43095</v>
      </c>
      <c r="B1559" s="1635"/>
      <c r="C1559" s="1635"/>
      <c r="D1559" s="1635"/>
      <c r="E1559" s="1635"/>
      <c r="F1559" s="1635"/>
      <c r="G1559" s="1635"/>
      <c r="H1559" s="167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62" t="s">
        <v>55</v>
      </c>
    </row>
    <row r="1596" spans="1:9" ht="15" customHeight="1">
      <c r="A1596" s="3">
        <v>43147</v>
      </c>
      <c r="B1596" s="81">
        <v>1860</v>
      </c>
      <c r="C1596" s="173">
        <v>21900</v>
      </c>
      <c r="D1596" s="248">
        <v>21675</v>
      </c>
      <c r="E1596" s="137">
        <f t="shared" si="136"/>
        <v>-225</v>
      </c>
      <c r="F1596" s="172">
        <f t="shared" ref="F1596:F1625" si="139">C1596-C1595</f>
        <v>200</v>
      </c>
      <c r="I1596" s="1662"/>
    </row>
    <row r="1597" spans="1:9" ht="15" customHeight="1">
      <c r="A1597" s="3">
        <v>43150</v>
      </c>
      <c r="B1597" s="81">
        <v>1860</v>
      </c>
      <c r="C1597" s="173">
        <v>21830</v>
      </c>
      <c r="D1597" s="248">
        <v>21655</v>
      </c>
      <c r="E1597" s="137">
        <f t="shared" si="136"/>
        <v>-175</v>
      </c>
      <c r="F1597" s="172">
        <f t="shared" si="139"/>
        <v>-70</v>
      </c>
      <c r="I1597" s="1662"/>
    </row>
    <row r="1598" spans="1:9" ht="15" customHeight="1">
      <c r="A1598" s="3">
        <v>43151</v>
      </c>
      <c r="B1598" s="81">
        <v>1860</v>
      </c>
      <c r="C1598" s="173">
        <v>21500</v>
      </c>
      <c r="D1598" s="248">
        <v>21375</v>
      </c>
      <c r="E1598" s="137">
        <f t="shared" si="136"/>
        <v>-125</v>
      </c>
      <c r="F1598" s="172">
        <f t="shared" si="139"/>
        <v>-330</v>
      </c>
      <c r="I1598" s="1662"/>
    </row>
    <row r="1599" spans="1:9" ht="15" customHeight="1">
      <c r="A1599" s="3">
        <v>43152</v>
      </c>
      <c r="B1599" s="81">
        <v>1860</v>
      </c>
      <c r="C1599" s="173">
        <v>21680</v>
      </c>
      <c r="D1599" s="248">
        <v>21550</v>
      </c>
      <c r="E1599" s="137">
        <f t="shared" si="136"/>
        <v>-130</v>
      </c>
      <c r="F1599" s="172">
        <f t="shared" si="139"/>
        <v>180</v>
      </c>
      <c r="I1599" s="166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94" t="s">
        <v>119</v>
      </c>
      <c r="C1626" s="1694"/>
      <c r="D1626" s="1694"/>
      <c r="E1626" s="1694"/>
      <c r="F1626" s="1694"/>
      <c r="G1626" s="273">
        <f>AVERAGE(C1605:C1625)</f>
        <v>21214.047619047618</v>
      </c>
      <c r="H1626" s="359">
        <f>AVERAGE(C1563:C1625)</f>
        <v>21190.476190476191</v>
      </c>
      <c r="I1626" s="317"/>
    </row>
    <row r="1627" spans="1:9" ht="15" customHeight="1">
      <c r="A1627" s="29">
        <v>43192</v>
      </c>
      <c r="B1627" s="1693" t="s">
        <v>119</v>
      </c>
      <c r="C1627" s="1693"/>
      <c r="D1627" s="1693"/>
      <c r="E1627" s="1693"/>
      <c r="F1627" s="169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91" t="s">
        <v>56</v>
      </c>
    </row>
    <row r="1631" spans="1:9" ht="15" customHeight="1">
      <c r="A1631" s="3">
        <v>43196</v>
      </c>
      <c r="B1631" s="81">
        <v>2000</v>
      </c>
      <c r="C1631" s="173">
        <v>21050</v>
      </c>
      <c r="D1631" s="248">
        <v>20975</v>
      </c>
      <c r="E1631" s="137">
        <f t="shared" si="141"/>
        <v>-75</v>
      </c>
      <c r="F1631" s="172">
        <f t="shared" si="142"/>
        <v>-25</v>
      </c>
      <c r="I1631" s="169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95" t="s">
        <v>119</v>
      </c>
      <c r="C1652" s="1695"/>
      <c r="D1652" s="1695"/>
      <c r="E1652" s="1695"/>
      <c r="F1652" s="169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95" t="s">
        <v>119</v>
      </c>
      <c r="C1667" s="1695"/>
      <c r="D1667" s="1695"/>
      <c r="E1667" s="1695"/>
      <c r="F1667" s="169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95" t="s">
        <v>119</v>
      </c>
      <c r="C1732" s="1695"/>
      <c r="D1732" s="1695"/>
      <c r="E1732" s="1695"/>
      <c r="F1732" s="169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35" t="s">
        <v>118</v>
      </c>
      <c r="C1818" s="1635"/>
      <c r="D1818" s="1635"/>
      <c r="E1818" s="1635"/>
      <c r="F1818" s="1635"/>
      <c r="G1818" s="1635"/>
      <c r="H1818" s="1673"/>
      <c r="I1818" s="316">
        <v>144250</v>
      </c>
    </row>
    <row r="1819" spans="1:9" ht="15" customHeight="1">
      <c r="A1819" s="3">
        <v>43460</v>
      </c>
      <c r="B1819" s="1635"/>
      <c r="C1819" s="1635"/>
      <c r="D1819" s="1635"/>
      <c r="E1819" s="1635"/>
      <c r="F1819" s="1635"/>
      <c r="G1819" s="1635"/>
      <c r="H1819" s="167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39" t="s">
        <v>51</v>
      </c>
      <c r="C1900" s="1539"/>
      <c r="D1900" s="1539"/>
      <c r="E1900" s="1539"/>
      <c r="F1900" s="1539"/>
      <c r="G1900" s="1539"/>
      <c r="H1900" s="1539"/>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39"/>
      <c r="C1901" s="1539"/>
      <c r="D1901" s="1539"/>
      <c r="E1901" s="1539"/>
      <c r="F1901" s="1539"/>
      <c r="G1901" s="1539"/>
      <c r="H1901" s="1539"/>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39" t="s">
        <v>51</v>
      </c>
      <c r="C1911" s="1539"/>
      <c r="D1911" s="1539"/>
      <c r="E1911" s="1539"/>
      <c r="F1911" s="1539"/>
      <c r="G1911" s="1539"/>
      <c r="H1911" s="153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39" t="s">
        <v>51</v>
      </c>
      <c r="C1926" s="1539"/>
      <c r="D1926" s="1539"/>
      <c r="E1926" s="1539"/>
      <c r="F1926" s="1539"/>
      <c r="G1926" s="1539"/>
      <c r="H1926" s="153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39" t="s">
        <v>51</v>
      </c>
      <c r="C1991" s="1539"/>
      <c r="D1991" s="1539"/>
      <c r="E1991" s="1539"/>
      <c r="F1991" s="153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35" t="s">
        <v>118</v>
      </c>
      <c r="C2078" s="1635"/>
      <c r="D2078" s="1635"/>
      <c r="E2078" s="1635"/>
      <c r="F2078" s="1635"/>
      <c r="G2078" s="1635"/>
      <c r="H2078" s="1673"/>
      <c r="I2078" s="316">
        <v>142500</v>
      </c>
    </row>
    <row r="2079" spans="1:9" ht="15" customHeight="1">
      <c r="A2079" s="3">
        <v>43825</v>
      </c>
      <c r="B2079" s="1635"/>
      <c r="C2079" s="1635"/>
      <c r="D2079" s="1635"/>
      <c r="E2079" s="1635"/>
      <c r="F2079" s="1635"/>
      <c r="G2079" s="1635"/>
      <c r="H2079" s="167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54"/>
    </row>
    <row r="2099" spans="1:9" ht="15" customHeight="1">
      <c r="A2099" s="3">
        <v>43854</v>
      </c>
      <c r="B2099" s="81">
        <v>6945</v>
      </c>
      <c r="C2099" s="173">
        <v>16900</v>
      </c>
      <c r="D2099" s="248">
        <v>16925</v>
      </c>
      <c r="E2099" s="137">
        <f t="shared" si="336"/>
        <v>25</v>
      </c>
      <c r="F2099" s="172">
        <f t="shared" si="345"/>
        <v>-235</v>
      </c>
      <c r="I2099" s="1654"/>
    </row>
    <row r="2100" spans="1:9" ht="15" customHeight="1">
      <c r="A2100" s="3">
        <v>43857</v>
      </c>
      <c r="B2100" s="81">
        <v>6870</v>
      </c>
      <c r="C2100" s="173">
        <v>16565</v>
      </c>
      <c r="D2100" s="248">
        <v>16600</v>
      </c>
      <c r="E2100" s="137">
        <f t="shared" si="336"/>
        <v>35</v>
      </c>
      <c r="F2100" s="172">
        <f t="shared" si="345"/>
        <v>-335</v>
      </c>
      <c r="I2100" s="1654"/>
    </row>
    <row r="2101" spans="1:9" ht="15" customHeight="1">
      <c r="A2101" s="3">
        <v>43858</v>
      </c>
      <c r="B2101" s="81">
        <v>6870</v>
      </c>
      <c r="C2101" s="173">
        <v>16345</v>
      </c>
      <c r="D2101" s="248">
        <v>16350</v>
      </c>
      <c r="E2101" s="137">
        <f t="shared" si="336"/>
        <v>5</v>
      </c>
      <c r="F2101" s="172">
        <f t="shared" ref="F2101" si="346">C2101-C2100</f>
        <v>-220</v>
      </c>
      <c r="I2101" s="1654"/>
    </row>
    <row r="2102" spans="1:9" ht="15" customHeight="1">
      <c r="A2102" s="3">
        <v>43859</v>
      </c>
      <c r="B2102" s="81">
        <v>6830</v>
      </c>
      <c r="C2102" s="173">
        <v>16325</v>
      </c>
      <c r="D2102" s="248">
        <v>16300</v>
      </c>
      <c r="E2102" s="137">
        <f t="shared" si="336"/>
        <v>-25</v>
      </c>
      <c r="F2102" s="172">
        <f t="shared" ref="F2102" si="347">C2102-C2101</f>
        <v>-20</v>
      </c>
      <c r="I2102" s="1654"/>
    </row>
    <row r="2103" spans="1:9" ht="15" customHeight="1">
      <c r="A2103" s="3">
        <v>43860</v>
      </c>
      <c r="B2103" s="81">
        <v>6830</v>
      </c>
      <c r="C2103" s="173">
        <v>16275</v>
      </c>
      <c r="D2103" s="248">
        <v>16200</v>
      </c>
      <c r="E2103" s="137">
        <f t="shared" si="336"/>
        <v>-75</v>
      </c>
      <c r="F2103" s="172">
        <f t="shared" ref="F2103" si="348">C2103-C2102</f>
        <v>-50</v>
      </c>
      <c r="I2103" s="165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9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35" t="s">
        <v>61</v>
      </c>
      <c r="C2154" s="1635"/>
      <c r="D2154" s="1635"/>
      <c r="E2154" s="1635"/>
      <c r="F2154" s="1635"/>
      <c r="I2154" s="316">
        <v>129500</v>
      </c>
    </row>
    <row r="2155" spans="1:9" ht="15" customHeight="1">
      <c r="A2155" s="3">
        <v>43934</v>
      </c>
      <c r="B2155" s="1635"/>
      <c r="C2155" s="1635"/>
      <c r="D2155" s="1635"/>
      <c r="E2155" s="1635"/>
      <c r="F2155" s="163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96"/>
    </row>
    <row r="2170" spans="1:11" ht="15" customHeight="1">
      <c r="A2170" s="3">
        <v>43955</v>
      </c>
      <c r="B2170" s="81">
        <v>5270</v>
      </c>
      <c r="C2170" s="173">
        <v>15265</v>
      </c>
      <c r="D2170" s="248">
        <v>15138</v>
      </c>
      <c r="E2170" s="137">
        <f t="shared" si="395"/>
        <v>-127</v>
      </c>
      <c r="F2170" s="172">
        <f t="shared" ref="F2170:F2171" si="407">C2170-C2169</f>
        <v>96</v>
      </c>
      <c r="I2170" s="1654"/>
    </row>
    <row r="2171" spans="1:11" ht="15" customHeight="1">
      <c r="A2171" s="3">
        <v>43956</v>
      </c>
      <c r="B2171" s="81">
        <v>5100</v>
      </c>
      <c r="C2171" s="173">
        <v>15380</v>
      </c>
      <c r="D2171" s="248">
        <v>15223</v>
      </c>
      <c r="E2171" s="137">
        <f t="shared" si="395"/>
        <v>-157</v>
      </c>
      <c r="F2171" s="172">
        <f t="shared" si="407"/>
        <v>115</v>
      </c>
      <c r="I2171" s="165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35" t="s">
        <v>61</v>
      </c>
      <c r="C2174" s="1635"/>
      <c r="D2174" s="1635"/>
      <c r="E2174" s="1635"/>
      <c r="F2174" s="1635"/>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55" t="s">
        <v>61</v>
      </c>
      <c r="C2185" s="1655"/>
      <c r="D2185" s="1655"/>
      <c r="E2185" s="1655"/>
      <c r="F2185" s="165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59" t="s">
        <v>61</v>
      </c>
      <c r="C2255" s="1659"/>
      <c r="D2255" s="1659"/>
      <c r="E2255" s="1659"/>
      <c r="F2255" s="165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96"/>
    </row>
    <row r="2279" spans="1:9" ht="15" customHeight="1">
      <c r="A2279" s="357">
        <v>44106</v>
      </c>
      <c r="B2279" s="81">
        <v>5550</v>
      </c>
      <c r="C2279" s="173">
        <v>17545</v>
      </c>
      <c r="D2279" s="248">
        <v>17530</v>
      </c>
      <c r="E2279" s="137">
        <f t="shared" si="480"/>
        <v>-15</v>
      </c>
      <c r="F2279" s="172">
        <f t="shared" ref="F2279" si="499">C2279-C2278</f>
        <v>39</v>
      </c>
      <c r="I2279" s="1654"/>
    </row>
    <row r="2280" spans="1:9" ht="15" customHeight="1">
      <c r="A2280" s="357">
        <v>44109</v>
      </c>
      <c r="B2280" s="81">
        <v>5500</v>
      </c>
      <c r="C2280" s="173">
        <v>17850</v>
      </c>
      <c r="D2280" s="248">
        <v>17863</v>
      </c>
      <c r="E2280" s="137">
        <f t="shared" si="480"/>
        <v>13</v>
      </c>
      <c r="F2280" s="172">
        <f t="shared" ref="F2280" si="500">C2280-C2279</f>
        <v>305</v>
      </c>
      <c r="I2280" s="1654"/>
    </row>
    <row r="2281" spans="1:9" ht="15" customHeight="1">
      <c r="A2281" s="357">
        <v>44110</v>
      </c>
      <c r="B2281" s="81">
        <v>5475</v>
      </c>
      <c r="C2281" s="173">
        <v>18175</v>
      </c>
      <c r="D2281" s="248">
        <v>18120</v>
      </c>
      <c r="E2281" s="137">
        <f t="shared" si="480"/>
        <v>-55</v>
      </c>
      <c r="F2281" s="172">
        <f t="shared" ref="F2281" si="501">C2281-C2280</f>
        <v>325</v>
      </c>
      <c r="I2281" s="1654"/>
    </row>
    <row r="2282" spans="1:9" ht="15" customHeight="1">
      <c r="A2282" s="357">
        <v>44111</v>
      </c>
      <c r="B2282" s="81">
        <v>5425</v>
      </c>
      <c r="C2282" s="173">
        <v>18155</v>
      </c>
      <c r="D2282" s="248">
        <v>18180</v>
      </c>
      <c r="E2282" s="137">
        <f t="shared" si="480"/>
        <v>25</v>
      </c>
      <c r="F2282" s="172">
        <f t="shared" ref="F2282" si="502">C2282-C2281</f>
        <v>-20</v>
      </c>
      <c r="I2282" s="1654"/>
    </row>
    <row r="2283" spans="1:9" ht="15" customHeight="1">
      <c r="A2283" s="357">
        <v>44112</v>
      </c>
      <c r="B2283" s="81">
        <v>5375</v>
      </c>
      <c r="C2283" s="173">
        <v>18215</v>
      </c>
      <c r="D2283" s="248">
        <v>18175</v>
      </c>
      <c r="E2283" s="137">
        <f t="shared" si="480"/>
        <v>-40</v>
      </c>
      <c r="F2283" s="172">
        <f t="shared" ref="F2283" si="503">C2283-C2282</f>
        <v>60</v>
      </c>
      <c r="I2283" s="165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35" t="s">
        <v>61</v>
      </c>
      <c r="C2339" s="1635"/>
      <c r="D2339" s="1635"/>
      <c r="E2339" s="1635"/>
      <c r="F2339" s="1635"/>
      <c r="I2339" s="316"/>
    </row>
    <row r="2340" spans="1:9" ht="15" customHeight="1">
      <c r="A2340" s="3">
        <v>44193</v>
      </c>
      <c r="B2340" s="1635"/>
      <c r="C2340" s="1635"/>
      <c r="D2340" s="1635"/>
      <c r="E2340" s="1635"/>
      <c r="F2340" s="163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54"/>
    </row>
    <row r="2373" spans="1:9" ht="15" customHeight="1">
      <c r="A2373" s="3">
        <v>44239</v>
      </c>
      <c r="B2373" s="81">
        <v>790</v>
      </c>
      <c r="C2373" s="173">
        <v>25290</v>
      </c>
      <c r="D2373" s="248">
        <v>23443</v>
      </c>
      <c r="E2373" s="137">
        <f t="shared" si="560"/>
        <v>-1847</v>
      </c>
      <c r="F2373" s="172">
        <f t="shared" ref="F2373:F2378" si="591">C2373-C2372</f>
        <v>-278</v>
      </c>
      <c r="I2373" s="1654"/>
    </row>
    <row r="2374" spans="1:9" ht="15" customHeight="1">
      <c r="A2374" s="3">
        <v>44242</v>
      </c>
      <c r="B2374" s="81">
        <v>1340</v>
      </c>
      <c r="C2374" s="173">
        <v>28899</v>
      </c>
      <c r="D2374" s="248">
        <v>24151</v>
      </c>
      <c r="E2374" s="137">
        <f t="shared" si="560"/>
        <v>-4748</v>
      </c>
      <c r="F2374" s="172">
        <f t="shared" si="591"/>
        <v>3609</v>
      </c>
      <c r="I2374" s="1654"/>
    </row>
    <row r="2375" spans="1:9" ht="15" customHeight="1">
      <c r="A2375" s="3">
        <v>44243</v>
      </c>
      <c r="B2375" s="81">
        <v>1360</v>
      </c>
      <c r="C2375" s="173">
        <v>27760</v>
      </c>
      <c r="D2375" s="248">
        <v>24237</v>
      </c>
      <c r="E2375" s="137">
        <f t="shared" ref="E2375" si="592">D2375-C2375</f>
        <v>-3523</v>
      </c>
      <c r="F2375" s="172">
        <f t="shared" si="591"/>
        <v>-1139</v>
      </c>
      <c r="I2375" s="1654"/>
    </row>
    <row r="2376" spans="1:9" ht="15" customHeight="1">
      <c r="A2376" s="3">
        <v>44244</v>
      </c>
      <c r="B2376" s="81">
        <v>1375</v>
      </c>
      <c r="C2376" s="173">
        <v>28710</v>
      </c>
      <c r="D2376" s="248">
        <v>24620</v>
      </c>
      <c r="E2376" s="137">
        <f t="shared" ref="E2376" si="593">D2376-C2376</f>
        <v>-4090</v>
      </c>
      <c r="F2376" s="172">
        <f t="shared" si="591"/>
        <v>950</v>
      </c>
      <c r="I2376" s="165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35" t="s">
        <v>61</v>
      </c>
      <c r="C2408" s="1635"/>
      <c r="D2408" s="1635"/>
      <c r="E2408" s="137"/>
      <c r="I2408" s="316">
        <v>179150</v>
      </c>
    </row>
    <row r="2409" spans="1:9" ht="15" customHeight="1">
      <c r="A2409" s="3">
        <v>44291</v>
      </c>
      <c r="B2409" s="1635"/>
      <c r="C2409" s="1635"/>
      <c r="D2409" s="163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70" t="s">
        <v>60</v>
      </c>
      <c r="C2429" s="1670"/>
      <c r="D2429" s="1670"/>
      <c r="E2429" s="506"/>
      <c r="F2429" s="506"/>
      <c r="I2429" s="1676" t="s">
        <v>23</v>
      </c>
    </row>
    <row r="2430" spans="1:9" ht="15" customHeight="1">
      <c r="A2430" s="3">
        <v>44320</v>
      </c>
      <c r="B2430" s="81">
        <v>1245</v>
      </c>
      <c r="C2430" s="173">
        <v>32397</v>
      </c>
      <c r="D2430" s="248">
        <v>29004</v>
      </c>
      <c r="E2430" s="137">
        <f t="shared" ref="E2430:E2431" si="670">D2430-C2430</f>
        <v>-3393</v>
      </c>
      <c r="F2430" s="172">
        <f>C2430-C2428</f>
        <v>204</v>
      </c>
      <c r="I2430" s="1677"/>
    </row>
    <row r="2431" spans="1:9" ht="15" customHeight="1">
      <c r="A2431" s="3">
        <v>44321</v>
      </c>
      <c r="B2431" s="81">
        <v>1320</v>
      </c>
      <c r="C2431" s="173">
        <v>32425</v>
      </c>
      <c r="D2431" s="248">
        <v>29550</v>
      </c>
      <c r="E2431" s="137">
        <f t="shared" si="670"/>
        <v>-2875</v>
      </c>
      <c r="F2431" s="172">
        <f t="shared" ref="F2431" si="671">C2431-C2430</f>
        <v>28</v>
      </c>
      <c r="I2431" s="167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59" t="s">
        <v>60</v>
      </c>
      <c r="C2449" s="1659"/>
      <c r="D2449" s="1659"/>
      <c r="E2449" s="1659"/>
      <c r="F2449" s="165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55" t="s">
        <v>61</v>
      </c>
      <c r="C2514" s="1622"/>
      <c r="D2514" s="162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31" t="s">
        <v>60</v>
      </c>
      <c r="C2599" s="1616"/>
      <c r="D2599" s="1616"/>
      <c r="E2599" s="137"/>
      <c r="F2599" s="172"/>
      <c r="I2599" s="316">
        <v>297250</v>
      </c>
    </row>
    <row r="2600" spans="1:9" ht="15" customHeight="1">
      <c r="A2600" s="3">
        <v>44558</v>
      </c>
      <c r="B2600" s="1619"/>
      <c r="C2600" s="1619"/>
      <c r="D2600" s="161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74" t="s">
        <v>61</v>
      </c>
      <c r="C2604" s="1623"/>
      <c r="D2604" s="162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31" t="s">
        <v>60</v>
      </c>
      <c r="C2678" s="1616"/>
      <c r="D2678" s="1616"/>
      <c r="E2678" s="137"/>
      <c r="I2678" s="316">
        <v>344000</v>
      </c>
    </row>
    <row r="2679" spans="1:9" ht="15" customHeight="1">
      <c r="A2679" s="3">
        <v>44669</v>
      </c>
      <c r="B2679" s="1619"/>
      <c r="C2679" s="1619"/>
      <c r="D2679" s="161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74" t="s">
        <v>61</v>
      </c>
      <c r="C2689" s="1674"/>
      <c r="D2689" s="1674"/>
      <c r="E2689" s="506"/>
      <c r="F2689" s="506"/>
      <c r="G2689" s="356"/>
      <c r="H2689" s="362"/>
      <c r="I2689" s="1696"/>
    </row>
    <row r="2690" spans="1:10" ht="15" customHeight="1">
      <c r="A2690" s="3">
        <v>44684</v>
      </c>
      <c r="B2690" s="81">
        <v>3045</v>
      </c>
      <c r="C2690" s="173">
        <v>41300</v>
      </c>
      <c r="D2690" s="248">
        <v>40900</v>
      </c>
      <c r="E2690" s="137">
        <f t="shared" ref="E2690" si="759">D2690-C2690</f>
        <v>-400</v>
      </c>
      <c r="F2690" s="172">
        <f>C2690-C2688</f>
        <v>500</v>
      </c>
      <c r="I2690" s="1654"/>
    </row>
    <row r="2691" spans="1:10" ht="15" customHeight="1">
      <c r="A2691" s="3">
        <v>44685</v>
      </c>
      <c r="B2691" s="81">
        <v>3045</v>
      </c>
      <c r="C2691" s="173">
        <v>40700</v>
      </c>
      <c r="D2691" s="248">
        <v>40425</v>
      </c>
      <c r="E2691" s="137">
        <f t="shared" ref="E2691" si="760">D2691-C2691</f>
        <v>-275</v>
      </c>
      <c r="F2691" s="172">
        <f t="shared" ref="F2691" si="761">C2691-C2690</f>
        <v>-600</v>
      </c>
      <c r="I2691" s="165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35" t="s">
        <v>61</v>
      </c>
      <c r="C2712" s="1635"/>
      <c r="D2712" s="1635"/>
      <c r="E2712" s="1635"/>
      <c r="F2712" s="1635"/>
      <c r="G2712" s="528"/>
      <c r="H2712" s="529"/>
      <c r="I2712" s="316">
        <v>271000</v>
      </c>
    </row>
    <row r="2713" spans="1:9" ht="15" customHeight="1">
      <c r="A2713" s="3">
        <v>44715</v>
      </c>
      <c r="B2713" s="1635"/>
      <c r="C2713" s="1635"/>
      <c r="D2713" s="1635"/>
      <c r="E2713" s="1635"/>
      <c r="F2713" s="163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55" t="s">
        <v>61</v>
      </c>
      <c r="C2774" s="1655"/>
      <c r="D2774" s="1655"/>
      <c r="E2774" s="1655"/>
      <c r="F2774" s="165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96"/>
    </row>
    <row r="2800" spans="1:9" ht="15" customHeight="1">
      <c r="A2800" s="357">
        <v>44838</v>
      </c>
      <c r="B2800" s="81">
        <v>4830</v>
      </c>
      <c r="C2800" s="173">
        <v>20255</v>
      </c>
      <c r="D2800" s="248">
        <v>20300</v>
      </c>
      <c r="E2800" s="137">
        <f t="shared" ref="E2800" si="893">D2800-C2800</f>
        <v>45</v>
      </c>
      <c r="F2800" s="172">
        <f t="shared" si="889"/>
        <v>-90</v>
      </c>
      <c r="I2800" s="1654"/>
    </row>
    <row r="2801" spans="1:9" ht="15" customHeight="1">
      <c r="A2801" s="357">
        <v>44839</v>
      </c>
      <c r="B2801" s="81">
        <v>4810</v>
      </c>
      <c r="C2801" s="173">
        <v>20305</v>
      </c>
      <c r="D2801" s="248">
        <v>20275</v>
      </c>
      <c r="E2801" s="137">
        <f t="shared" ref="E2801" si="894">D2801-C2801</f>
        <v>-30</v>
      </c>
      <c r="F2801" s="172">
        <f t="shared" si="889"/>
        <v>50</v>
      </c>
      <c r="I2801" s="1654"/>
    </row>
    <row r="2802" spans="1:9" ht="15" customHeight="1">
      <c r="A2802" s="357">
        <v>44840</v>
      </c>
      <c r="B2802" s="81">
        <v>4675</v>
      </c>
      <c r="C2802" s="173">
        <v>20250</v>
      </c>
      <c r="D2802" s="248">
        <v>20150</v>
      </c>
      <c r="E2802" s="137">
        <f t="shared" ref="E2802" si="895">D2802-C2802</f>
        <v>-100</v>
      </c>
      <c r="F2802" s="172">
        <f t="shared" ref="F2802" si="896">C2802-C2801</f>
        <v>-55</v>
      </c>
      <c r="I2802" s="1654"/>
    </row>
    <row r="2803" spans="1:9" ht="15" customHeight="1">
      <c r="A2803" s="357">
        <v>44841</v>
      </c>
      <c r="B2803" s="81">
        <v>4690</v>
      </c>
      <c r="C2803" s="173">
        <v>20000</v>
      </c>
      <c r="D2803" s="248">
        <v>19950</v>
      </c>
      <c r="E2803" s="137">
        <f t="shared" ref="E2803" si="897">D2803-C2803</f>
        <v>-50</v>
      </c>
      <c r="F2803" s="172">
        <f t="shared" ref="F2803" si="898">C2803-C2802</f>
        <v>-250</v>
      </c>
      <c r="I2803" s="165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61" t="s">
        <v>61</v>
      </c>
      <c r="C2859" s="1661"/>
      <c r="D2859" s="1661"/>
      <c r="E2859" s="1661"/>
      <c r="F2859" s="1661"/>
      <c r="G2859" s="276"/>
      <c r="H2859" s="470"/>
      <c r="I2859" s="316">
        <v>196750</v>
      </c>
    </row>
    <row r="2860" spans="1:10" ht="15" customHeight="1">
      <c r="A2860" s="357">
        <v>44922</v>
      </c>
      <c r="B2860" s="1661"/>
      <c r="C2860" s="1661"/>
      <c r="D2860" s="1661"/>
      <c r="E2860" s="1661"/>
      <c r="F2860" s="1661"/>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74" t="s">
        <v>61</v>
      </c>
      <c r="C2864" s="1674"/>
      <c r="D2864" s="1674"/>
      <c r="E2864" s="1674"/>
      <c r="F2864" s="1674"/>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54"/>
    </row>
    <row r="2880" spans="1:10" ht="15" customHeight="1">
      <c r="A2880" s="357">
        <v>44950</v>
      </c>
      <c r="B2880" s="81">
        <v>2945</v>
      </c>
      <c r="C2880" s="173">
        <v>29950</v>
      </c>
      <c r="D2880" s="248">
        <v>29950</v>
      </c>
      <c r="E2880" s="137">
        <f t="shared" si="1007"/>
        <v>0</v>
      </c>
      <c r="F2880" s="172">
        <f t="shared" si="1008"/>
        <v>50</v>
      </c>
      <c r="I2880" s="1654"/>
    </row>
    <row r="2881" spans="1:9" ht="15" customHeight="1">
      <c r="A2881" s="357">
        <v>44951</v>
      </c>
      <c r="B2881" s="81">
        <v>2945</v>
      </c>
      <c r="C2881" s="173">
        <v>30325</v>
      </c>
      <c r="D2881" s="248">
        <v>30350</v>
      </c>
      <c r="E2881" s="137">
        <f t="shared" si="1007"/>
        <v>25</v>
      </c>
      <c r="F2881" s="172">
        <f t="shared" ref="F2881:F2886" si="1009">C2881-C2880</f>
        <v>375</v>
      </c>
      <c r="G2881" s="536"/>
      <c r="H2881" s="276"/>
      <c r="I2881" s="1654"/>
    </row>
    <row r="2882" spans="1:9" ht="15" customHeight="1">
      <c r="A2882" s="357">
        <v>44952</v>
      </c>
      <c r="B2882" s="81">
        <v>3020</v>
      </c>
      <c r="C2882" s="173">
        <v>31450</v>
      </c>
      <c r="D2882" s="248">
        <v>31400</v>
      </c>
      <c r="E2882" s="137">
        <f t="shared" ref="E2882" si="1010">D2882-C2882</f>
        <v>-50</v>
      </c>
      <c r="F2882" s="172">
        <f t="shared" si="1009"/>
        <v>1125</v>
      </c>
      <c r="G2882" s="536"/>
      <c r="H2882" s="276"/>
      <c r="I2882" s="1654"/>
    </row>
    <row r="2883" spans="1:9" ht="15" customHeight="1">
      <c r="A2883" s="357">
        <v>44953</v>
      </c>
      <c r="B2883" s="81">
        <v>3055</v>
      </c>
      <c r="C2883" s="173">
        <v>32050</v>
      </c>
      <c r="D2883" s="248">
        <v>32100</v>
      </c>
      <c r="E2883" s="137">
        <f t="shared" ref="E2883" si="1011">D2883-C2883</f>
        <v>50</v>
      </c>
      <c r="F2883" s="172">
        <f t="shared" si="1009"/>
        <v>600</v>
      </c>
      <c r="G2883" s="536"/>
      <c r="H2883" s="276"/>
      <c r="I2883" s="1654"/>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55"/>
      <c r="C2933" s="1655"/>
      <c r="D2933" s="1655"/>
      <c r="E2933" s="1655"/>
      <c r="F2933" s="1655"/>
      <c r="I2933" s="316">
        <v>195750</v>
      </c>
    </row>
    <row r="2934" spans="1:9" ht="15" customHeight="1">
      <c r="A2934" s="357">
        <v>45026</v>
      </c>
      <c r="B2934" s="1655"/>
      <c r="C2934" s="1655"/>
      <c r="D2934" s="1655"/>
      <c r="E2934" s="1655"/>
      <c r="F2934" s="1655"/>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55"/>
      <c r="C2949" s="1655"/>
      <c r="D2949" s="1655"/>
      <c r="E2949" s="1655"/>
      <c r="F2949" s="1655"/>
      <c r="I2949" s="1654"/>
    </row>
    <row r="2950" spans="1:9" ht="15" customHeight="1">
      <c r="A2950" s="357">
        <v>45048</v>
      </c>
      <c r="B2950" s="81">
        <v>1545</v>
      </c>
      <c r="C2950" s="173">
        <v>26800</v>
      </c>
      <c r="D2950" s="248">
        <v>26400</v>
      </c>
      <c r="E2950" s="575">
        <f t="shared" ref="E2950:E2951" si="1086">D2950-C2950</f>
        <v>-400</v>
      </c>
      <c r="F2950" s="576">
        <f>C2950-C2948</f>
        <v>450</v>
      </c>
      <c r="I2950" s="1654"/>
    </row>
    <row r="2951" spans="1:9" ht="15" customHeight="1">
      <c r="A2951" s="357">
        <v>45049</v>
      </c>
      <c r="B2951" s="81">
        <v>1535</v>
      </c>
      <c r="C2951" s="173">
        <v>27125</v>
      </c>
      <c r="D2951" s="248">
        <v>26875</v>
      </c>
      <c r="E2951" s="575">
        <f t="shared" si="1086"/>
        <v>-250</v>
      </c>
      <c r="F2951" s="576">
        <f t="shared" ref="F2951" si="1087">C2951-C2950</f>
        <v>325</v>
      </c>
      <c r="I2951" s="1654"/>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99"/>
      <c r="C2954" s="1699"/>
      <c r="D2954" s="1699"/>
      <c r="E2954" s="1699"/>
      <c r="F2954" s="1699"/>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55"/>
      <c r="C2969" s="1655"/>
      <c r="D2969" s="1655"/>
      <c r="E2969" s="1655"/>
      <c r="F2969" s="1655"/>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58"/>
    </row>
    <row r="2988" spans="1:9" ht="15" customHeight="1">
      <c r="A2988" s="357">
        <v>45100</v>
      </c>
      <c r="B2988" s="81">
        <v>2730</v>
      </c>
      <c r="C2988" s="173">
        <v>28195</v>
      </c>
      <c r="D2988" s="248">
        <v>26575</v>
      </c>
      <c r="E2988" s="137">
        <f t="shared" si="1125"/>
        <v>-1620</v>
      </c>
      <c r="F2988" s="576">
        <f t="shared" si="1126"/>
        <v>-455</v>
      </c>
      <c r="I2988" s="1658"/>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55"/>
      <c r="C3034" s="1655"/>
      <c r="D3034" s="1655"/>
      <c r="E3034" s="1655"/>
      <c r="F3034" s="1655"/>
      <c r="G3034" s="1655"/>
      <c r="H3034" s="1656"/>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57"/>
    </row>
    <row r="3151" spans="1:9" ht="15" customHeight="1">
      <c r="A3151" s="1191">
        <v>45334</v>
      </c>
      <c r="B3151" s="81">
        <v>6280</v>
      </c>
      <c r="C3151" s="173">
        <v>26650</v>
      </c>
      <c r="D3151" s="248">
        <v>26850</v>
      </c>
      <c r="E3151" s="137">
        <f t="shared" si="1295"/>
        <v>200</v>
      </c>
      <c r="F3151" s="576">
        <f t="shared" si="1291"/>
        <v>670</v>
      </c>
      <c r="G3151" s="536"/>
      <c r="H3151" s="1092"/>
      <c r="I3151" s="1657"/>
    </row>
    <row r="3152" spans="1:9" ht="15" customHeight="1">
      <c r="A3152" s="1195">
        <v>45335</v>
      </c>
      <c r="B3152" s="81">
        <v>6280</v>
      </c>
      <c r="C3152" s="173">
        <v>27500</v>
      </c>
      <c r="D3152" s="248">
        <v>27680</v>
      </c>
      <c r="E3152" s="137">
        <f t="shared" si="1295"/>
        <v>180</v>
      </c>
      <c r="F3152" s="576">
        <f t="shared" si="1291"/>
        <v>850</v>
      </c>
      <c r="G3152" s="536"/>
      <c r="H3152" s="1092"/>
      <c r="I3152" s="1657"/>
    </row>
    <row r="3153" spans="1:9" ht="15" customHeight="1">
      <c r="A3153" s="1197">
        <v>45336</v>
      </c>
      <c r="B3153" s="81">
        <v>6215</v>
      </c>
      <c r="C3153" s="173">
        <v>27265</v>
      </c>
      <c r="D3153" s="248">
        <v>27500</v>
      </c>
      <c r="E3153" s="137">
        <f t="shared" si="1295"/>
        <v>235</v>
      </c>
      <c r="F3153" s="576">
        <f t="shared" si="1291"/>
        <v>-235</v>
      </c>
      <c r="G3153" s="536"/>
      <c r="H3153" s="1092"/>
      <c r="I3153" s="1657"/>
    </row>
    <row r="3154" spans="1:9" ht="15" customHeight="1">
      <c r="A3154" s="1199">
        <v>45337</v>
      </c>
      <c r="B3154" s="81">
        <v>6155</v>
      </c>
      <c r="C3154" s="173">
        <v>27275</v>
      </c>
      <c r="D3154" s="248">
        <v>27550</v>
      </c>
      <c r="E3154" s="137">
        <f t="shared" si="1295"/>
        <v>275</v>
      </c>
      <c r="F3154" s="576">
        <f t="shared" ref="F3154:F3155" si="1296">C3154-C3153</f>
        <v>10</v>
      </c>
      <c r="I3154" s="1657"/>
    </row>
    <row r="3155" spans="1:9" ht="15" customHeight="1">
      <c r="A3155" s="1201">
        <v>45338</v>
      </c>
      <c r="B3155" s="81">
        <v>5950</v>
      </c>
      <c r="C3155" s="173">
        <v>26950</v>
      </c>
      <c r="D3155" s="248">
        <v>27105</v>
      </c>
      <c r="E3155" s="137">
        <f t="shared" si="1295"/>
        <v>155</v>
      </c>
      <c r="F3155" s="576">
        <f t="shared" si="1296"/>
        <v>-325</v>
      </c>
      <c r="G3155" s="536"/>
      <c r="H3155" s="1092"/>
      <c r="I3155" s="1657"/>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54"/>
    </row>
    <row r="3188" spans="1:9" ht="15" customHeight="1">
      <c r="A3188" s="1269">
        <v>45387</v>
      </c>
      <c r="B3188" s="81">
        <v>4365</v>
      </c>
      <c r="C3188" s="173">
        <v>28705</v>
      </c>
      <c r="D3188" s="248">
        <v>28900</v>
      </c>
      <c r="E3188" s="137">
        <f t="shared" si="1295"/>
        <v>195</v>
      </c>
      <c r="F3188" s="576">
        <f t="shared" si="1314"/>
        <v>255</v>
      </c>
      <c r="I3188" s="1654"/>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96"/>
    </row>
    <row r="3207" spans="1:9" ht="15" customHeight="1">
      <c r="A3207" s="1307">
        <v>45414</v>
      </c>
      <c r="B3207" s="81">
        <v>4825</v>
      </c>
      <c r="C3207" s="173">
        <v>31375</v>
      </c>
      <c r="D3207" s="248">
        <v>31150</v>
      </c>
      <c r="E3207" s="137">
        <f t="shared" si="1317"/>
        <v>-225</v>
      </c>
      <c r="F3207" s="576">
        <f t="shared" ref="F3207" si="1321">C3207-C3206</f>
        <v>225</v>
      </c>
      <c r="G3207" s="536"/>
      <c r="H3207" s="1092"/>
      <c r="I3207" s="1654"/>
    </row>
    <row r="3208" spans="1:9" ht="15" customHeight="1">
      <c r="A3208" s="1309">
        <v>45415</v>
      </c>
      <c r="B3208" s="81">
        <v>4835</v>
      </c>
      <c r="C3208" s="173">
        <v>32050</v>
      </c>
      <c r="D3208" s="248">
        <v>31900</v>
      </c>
      <c r="E3208" s="137">
        <f t="shared" si="1317"/>
        <v>-150</v>
      </c>
      <c r="F3208" s="576">
        <f t="shared" ref="F3208" si="1322">C3208-C3207</f>
        <v>675</v>
      </c>
      <c r="G3208" s="536"/>
      <c r="H3208" s="1092"/>
      <c r="I3208" s="1654"/>
    </row>
    <row r="3209" spans="1:9" ht="15" customHeight="1">
      <c r="A3209" s="1325">
        <v>45418</v>
      </c>
      <c r="B3209" s="1655"/>
      <c r="C3209" s="1655"/>
      <c r="D3209" s="1655"/>
      <c r="E3209" s="1655"/>
      <c r="F3209" s="1655"/>
      <c r="G3209" s="1655"/>
      <c r="H3209" s="1656"/>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55"/>
      <c r="C3224" s="1655"/>
      <c r="D3224" s="1655"/>
      <c r="E3224" s="1655"/>
      <c r="F3224" s="1655"/>
      <c r="G3224" s="1655"/>
      <c r="H3224" s="1656"/>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55"/>
      <c r="C3289" s="1655"/>
      <c r="D3289" s="1655"/>
      <c r="E3289" s="1655"/>
      <c r="F3289" s="1655"/>
      <c r="G3289" s="1655"/>
      <c r="H3289" s="1656"/>
      <c r="I3289" s="316">
        <v>265700</v>
      </c>
    </row>
    <row r="3290" spans="1:9" ht="15" customHeight="1">
      <c r="A3290" s="1358">
        <v>45531</v>
      </c>
      <c r="B3290" s="81">
        <v>4510</v>
      </c>
      <c r="C3290" s="173">
        <v>33085</v>
      </c>
      <c r="D3290" s="248">
        <v>33000</v>
      </c>
      <c r="E3290" s="137">
        <f t="shared" ref="E3290:E3326"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54"/>
    </row>
    <row r="3303" spans="1:10" ht="15" customHeight="1">
      <c r="A3303" s="1358">
        <v>45548</v>
      </c>
      <c r="B3303" s="81">
        <v>4725</v>
      </c>
      <c r="C3303" s="173">
        <v>31750</v>
      </c>
      <c r="D3303" s="248">
        <v>31900</v>
      </c>
      <c r="E3303" s="137">
        <f t="shared" si="1363"/>
        <v>150</v>
      </c>
      <c r="F3303" s="576">
        <f t="shared" si="1369"/>
        <v>350</v>
      </c>
      <c r="I3303" s="1654"/>
    </row>
    <row r="3304" spans="1:10" ht="15" customHeight="1">
      <c r="A3304" s="1358">
        <v>45551</v>
      </c>
      <c r="B3304" s="81">
        <v>4785</v>
      </c>
      <c r="C3304" s="173">
        <v>31895</v>
      </c>
      <c r="D3304" s="248">
        <v>32000</v>
      </c>
      <c r="E3304" s="137">
        <f t="shared" si="1363"/>
        <v>105</v>
      </c>
      <c r="F3304" s="576">
        <f t="shared" si="1369"/>
        <v>145</v>
      </c>
      <c r="I3304" s="1654"/>
    </row>
    <row r="3305" spans="1:10" ht="15" customHeight="1">
      <c r="A3305" s="1358">
        <v>45552</v>
      </c>
      <c r="B3305" s="81">
        <v>4770</v>
      </c>
      <c r="C3305" s="173">
        <v>31750</v>
      </c>
      <c r="D3305" s="248">
        <v>31875</v>
      </c>
      <c r="E3305" s="137">
        <f t="shared" si="1363"/>
        <v>125</v>
      </c>
      <c r="F3305" s="576">
        <f t="shared" si="1369"/>
        <v>-145</v>
      </c>
      <c r="I3305" s="1654"/>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 t="shared" ref="F3314:F3319" si="1374">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 t="shared" si="1374"/>
        <v>225</v>
      </c>
      <c r="G3315" s="536"/>
      <c r="H3315" s="1092"/>
      <c r="I3315" s="1696"/>
    </row>
    <row r="3316" spans="1:9" ht="15" customHeight="1">
      <c r="A3316" s="1358">
        <v>45567</v>
      </c>
      <c r="B3316" s="81">
        <v>4570</v>
      </c>
      <c r="C3316" s="173">
        <v>34275</v>
      </c>
      <c r="D3316" s="248">
        <v>34300</v>
      </c>
      <c r="E3316" s="137">
        <f t="shared" si="1363"/>
        <v>25</v>
      </c>
      <c r="F3316" s="1514">
        <f t="shared" si="1374"/>
        <v>725</v>
      </c>
      <c r="I3316" s="1654"/>
    </row>
    <row r="3317" spans="1:9" ht="15" customHeight="1">
      <c r="A3317" s="1358">
        <v>45568</v>
      </c>
      <c r="B3317" s="81">
        <v>4565</v>
      </c>
      <c r="C3317" s="173">
        <v>33810</v>
      </c>
      <c r="D3317" s="248">
        <v>33825</v>
      </c>
      <c r="E3317" s="137">
        <f t="shared" si="1363"/>
        <v>15</v>
      </c>
      <c r="F3317" s="1514">
        <f t="shared" si="1374"/>
        <v>-465</v>
      </c>
      <c r="G3317" s="536"/>
      <c r="H3317" s="1092"/>
      <c r="I3317" s="1654"/>
    </row>
    <row r="3318" spans="1:9" ht="15" customHeight="1">
      <c r="A3318" s="1358">
        <v>45569</v>
      </c>
      <c r="B3318" s="81">
        <v>4580</v>
      </c>
      <c r="C3318" s="173">
        <v>33805</v>
      </c>
      <c r="D3318" s="248">
        <v>33775</v>
      </c>
      <c r="E3318" s="137">
        <f t="shared" si="1363"/>
        <v>-30</v>
      </c>
      <c r="F3318" s="1517">
        <f t="shared" si="1374"/>
        <v>-5</v>
      </c>
      <c r="G3318" s="536"/>
      <c r="H3318" s="1092"/>
      <c r="I3318" s="1654"/>
    </row>
    <row r="3319" spans="1:9" ht="15" customHeight="1">
      <c r="A3319" s="1358">
        <v>45572</v>
      </c>
      <c r="B3319" s="81">
        <v>4525</v>
      </c>
      <c r="C3319" s="173">
        <v>34100</v>
      </c>
      <c r="D3319" s="248">
        <v>34100</v>
      </c>
      <c r="E3319" s="137">
        <f t="shared" si="1363"/>
        <v>0</v>
      </c>
      <c r="F3319" s="1522">
        <f t="shared" si="1374"/>
        <v>295</v>
      </c>
      <c r="G3319" s="536"/>
      <c r="H3319" s="1092"/>
      <c r="I3319" s="1654"/>
    </row>
    <row r="3320" spans="1:9" ht="15" customHeight="1">
      <c r="A3320" s="1358">
        <v>45573</v>
      </c>
      <c r="B3320" s="81">
        <v>4505</v>
      </c>
      <c r="C3320" s="173">
        <v>33175</v>
      </c>
      <c r="D3320" s="248">
        <v>33110</v>
      </c>
      <c r="E3320" s="137">
        <f t="shared" si="1363"/>
        <v>-65</v>
      </c>
      <c r="F3320" s="1525">
        <f t="shared" ref="F3320" si="1375">C3320-C3319</f>
        <v>-925</v>
      </c>
      <c r="G3320" s="536"/>
      <c r="H3320" s="1092"/>
      <c r="I3320" s="316">
        <v>268000</v>
      </c>
    </row>
    <row r="3321" spans="1:9" ht="15" customHeight="1">
      <c r="A3321" s="1358">
        <v>45574</v>
      </c>
      <c r="B3321" s="81">
        <v>4505</v>
      </c>
      <c r="C3321" s="173">
        <v>32600</v>
      </c>
      <c r="D3321" s="248">
        <v>32650</v>
      </c>
      <c r="E3321" s="137">
        <f t="shared" si="1363"/>
        <v>50</v>
      </c>
      <c r="F3321" s="1525">
        <f t="shared" ref="F3321" si="1376">C3321-C3320</f>
        <v>-575</v>
      </c>
      <c r="G3321" s="536"/>
      <c r="H3321" s="1092"/>
      <c r="I3321" s="316">
        <v>265000</v>
      </c>
    </row>
    <row r="3322" spans="1:9" ht="15" customHeight="1">
      <c r="A3322" s="1358">
        <v>45575</v>
      </c>
      <c r="B3322" s="81">
        <v>4505</v>
      </c>
      <c r="C3322" s="173">
        <v>32560</v>
      </c>
      <c r="D3322" s="248">
        <v>32800</v>
      </c>
      <c r="E3322" s="137">
        <f t="shared" si="1363"/>
        <v>240</v>
      </c>
      <c r="F3322" s="1528">
        <f t="shared" ref="F3322" si="1377">C3322-C3321</f>
        <v>-40</v>
      </c>
      <c r="G3322" s="536"/>
      <c r="H3322" s="1092"/>
      <c r="I3322" s="316">
        <v>264700</v>
      </c>
    </row>
    <row r="3323" spans="1:9" ht="15" customHeight="1">
      <c r="A3323" s="1358">
        <v>45576</v>
      </c>
      <c r="B3323" s="81">
        <v>4585</v>
      </c>
      <c r="C3323" s="173">
        <v>33150</v>
      </c>
      <c r="D3323" s="248">
        <v>33300</v>
      </c>
      <c r="E3323" s="137">
        <f t="shared" si="1363"/>
        <v>150</v>
      </c>
      <c r="F3323" s="1530">
        <f t="shared" ref="F3323:F3326" si="1378">C3323-C3322</f>
        <v>590</v>
      </c>
      <c r="G3323" s="536"/>
      <c r="H3323" s="1092"/>
      <c r="I3323" s="316">
        <v>268000</v>
      </c>
    </row>
    <row r="3324" spans="1:9" ht="15" customHeight="1">
      <c r="A3324" s="1358">
        <v>45579</v>
      </c>
      <c r="B3324" s="81">
        <v>4535</v>
      </c>
      <c r="C3324" s="173">
        <v>32500</v>
      </c>
      <c r="D3324" s="1534">
        <v>32750</v>
      </c>
      <c r="E3324" s="137">
        <f t="shared" si="1363"/>
        <v>250</v>
      </c>
      <c r="F3324" s="1535">
        <f t="shared" si="1378"/>
        <v>-650</v>
      </c>
      <c r="I3324" s="1533">
        <v>265900</v>
      </c>
    </row>
    <row r="3325" spans="1:9" ht="15" customHeight="1">
      <c r="A3325" s="1358">
        <v>45580</v>
      </c>
      <c r="B3325" s="81">
        <v>4520</v>
      </c>
      <c r="C3325" s="173">
        <v>31900</v>
      </c>
      <c r="D3325" s="1534">
        <v>32055</v>
      </c>
      <c r="E3325" s="137">
        <f t="shared" si="1363"/>
        <v>155</v>
      </c>
      <c r="F3325" s="1535">
        <f t="shared" si="1378"/>
        <v>-600</v>
      </c>
      <c r="I3325" s="1533">
        <v>264800</v>
      </c>
    </row>
    <row r="3326" spans="1:9" ht="15" customHeight="1">
      <c r="A3326" s="1358">
        <v>45581</v>
      </c>
      <c r="B3326" s="81">
        <v>4595</v>
      </c>
      <c r="C3326" s="173">
        <v>32500</v>
      </c>
      <c r="D3326" s="248">
        <v>32655</v>
      </c>
      <c r="E3326" s="137">
        <f t="shared" si="1363"/>
        <v>155</v>
      </c>
      <c r="F3326" s="1535">
        <f t="shared" si="1378"/>
        <v>600</v>
      </c>
      <c r="G3326" s="545">
        <f>AVERAGE($C$3315:C3326)</f>
        <v>33160.416666666664</v>
      </c>
      <c r="H3326" s="505">
        <f>AVERAGE($C$3122:C3326)</f>
        <v>30310.321782178216</v>
      </c>
      <c r="I3326" s="316">
        <v>266300</v>
      </c>
    </row>
    <row r="3327" spans="1:9" ht="15" customHeight="1">
      <c r="B3327" s="81"/>
      <c r="C3327" s="173"/>
      <c r="D3327" s="248"/>
      <c r="E3327" s="137"/>
      <c r="F3327" s="172"/>
      <c r="I3327" s="316"/>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5:F3316 F3327:F1048576">
    <cfRule type="cellIs" dxfId="440" priority="1271" operator="lessThan">
      <formula>0</formula>
    </cfRule>
  </conditionalFormatting>
  <conditionalFormatting sqref="F2430:F2448">
    <cfRule type="cellIs" dxfId="439" priority="1251" operator="lessThan">
      <formula>0</formula>
    </cfRule>
  </conditionalFormatting>
  <conditionalFormatting sqref="F2450:F2688">
    <cfRule type="cellIs" dxfId="438" priority="1207" operator="lessThan">
      <formula>0</formula>
    </cfRule>
  </conditionalFormatting>
  <conditionalFormatting sqref="F2690:F2711">
    <cfRule type="cellIs" dxfId="437" priority="1152" operator="lessThan">
      <formula>0</formula>
    </cfRule>
  </conditionalFormatting>
  <conditionalFormatting sqref="F2714:F2773">
    <cfRule type="cellIs" dxfId="436" priority="972" operator="lessThan">
      <formula>0</formula>
    </cfRule>
  </conditionalFormatting>
  <conditionalFormatting sqref="F2775:F2858">
    <cfRule type="cellIs" dxfId="435" priority="729" operator="lessThan">
      <formula>0</formula>
    </cfRule>
  </conditionalFormatting>
  <conditionalFormatting sqref="F2861:F2863">
    <cfRule type="cellIs" dxfId="434" priority="717" operator="lessThan">
      <formula>0</formula>
    </cfRule>
  </conditionalFormatting>
  <conditionalFormatting sqref="F2865:F2932">
    <cfRule type="cellIs" dxfId="433" priority="489" operator="lessThan">
      <formula>0</formula>
    </cfRule>
  </conditionalFormatting>
  <conditionalFormatting sqref="F2935:F2944">
    <cfRule type="cellIs" dxfId="432" priority="456" operator="lessThan">
      <formula>0</formula>
    </cfRule>
  </conditionalFormatting>
  <conditionalFormatting sqref="F2945">
    <cfRule type="cellIs" dxfId="431" priority="455" operator="lessThan">
      <formula>0</formula>
    </cfRule>
  </conditionalFormatting>
  <conditionalFormatting sqref="F2946">
    <cfRule type="cellIs" dxfId="430" priority="454" operator="lessThan">
      <formula>0</formula>
    </cfRule>
  </conditionalFormatting>
  <conditionalFormatting sqref="F2947">
    <cfRule type="cellIs" dxfId="429" priority="453" operator="lessThan">
      <formula>0</formula>
    </cfRule>
  </conditionalFormatting>
  <conditionalFormatting sqref="F2948">
    <cfRule type="cellIs" dxfId="428" priority="451" operator="lessThan">
      <formula>0</formula>
    </cfRule>
  </conditionalFormatting>
  <conditionalFormatting sqref="F2950">
    <cfRule type="cellIs" dxfId="427" priority="450" operator="lessThan">
      <formula>0</formula>
    </cfRule>
  </conditionalFormatting>
  <conditionalFormatting sqref="F2951">
    <cfRule type="cellIs" dxfId="426" priority="449" operator="lessThan">
      <formula>0</formula>
    </cfRule>
  </conditionalFormatting>
  <conditionalFormatting sqref="F2952">
    <cfRule type="cellIs" dxfId="425" priority="448" operator="lessThan">
      <formula>0</formula>
    </cfRule>
  </conditionalFormatting>
  <conditionalFormatting sqref="F2953">
    <cfRule type="cellIs" dxfId="424" priority="447" operator="lessThan">
      <formula>0</formula>
    </cfRule>
  </conditionalFormatting>
  <conditionalFormatting sqref="F2955">
    <cfRule type="cellIs" dxfId="423" priority="445" operator="lessThan">
      <formula>0</formula>
    </cfRule>
  </conditionalFormatting>
  <conditionalFormatting sqref="F2956">
    <cfRule type="cellIs" dxfId="422" priority="444" operator="lessThan">
      <formula>0</formula>
    </cfRule>
  </conditionalFormatting>
  <conditionalFormatting sqref="F2957">
    <cfRule type="cellIs" dxfId="421" priority="443" operator="lessThan">
      <formula>0</formula>
    </cfRule>
  </conditionalFormatting>
  <conditionalFormatting sqref="F2958">
    <cfRule type="cellIs" dxfId="420" priority="442" operator="lessThan">
      <formula>0</formula>
    </cfRule>
  </conditionalFormatting>
  <conditionalFormatting sqref="F2959">
    <cfRule type="cellIs" dxfId="419" priority="441" operator="lessThan">
      <formula>0</formula>
    </cfRule>
  </conditionalFormatting>
  <conditionalFormatting sqref="F2960">
    <cfRule type="cellIs" dxfId="418" priority="439" operator="lessThan">
      <formula>0</formula>
    </cfRule>
  </conditionalFormatting>
  <conditionalFormatting sqref="F2961">
    <cfRule type="cellIs" dxfId="417" priority="438" operator="lessThan">
      <formula>0</formula>
    </cfRule>
  </conditionalFormatting>
  <conditionalFormatting sqref="F2962">
    <cfRule type="cellIs" dxfId="416" priority="437" operator="lessThan">
      <formula>0</formula>
    </cfRule>
  </conditionalFormatting>
  <conditionalFormatting sqref="F2963">
    <cfRule type="cellIs" dxfId="415" priority="436" operator="lessThan">
      <formula>0</formula>
    </cfRule>
  </conditionalFormatting>
  <conditionalFormatting sqref="F2964">
    <cfRule type="cellIs" dxfId="414" priority="435" operator="lessThan">
      <formula>0</formula>
    </cfRule>
  </conditionalFormatting>
  <conditionalFormatting sqref="F2965">
    <cfRule type="cellIs" dxfId="413" priority="434" operator="lessThan">
      <formula>0</formula>
    </cfRule>
  </conditionalFormatting>
  <conditionalFormatting sqref="F2966">
    <cfRule type="cellIs" dxfId="412" priority="433" operator="lessThan">
      <formula>0</formula>
    </cfRule>
  </conditionalFormatting>
  <conditionalFormatting sqref="F2967">
    <cfRule type="cellIs" dxfId="411" priority="432" operator="lessThan">
      <formula>0</formula>
    </cfRule>
  </conditionalFormatting>
  <conditionalFormatting sqref="F2968">
    <cfRule type="cellIs" dxfId="410" priority="431" operator="lessThan">
      <formula>0</formula>
    </cfRule>
  </conditionalFormatting>
  <conditionalFormatting sqref="F2970">
    <cfRule type="cellIs" dxfId="409" priority="430" operator="lessThan">
      <formula>0</formula>
    </cfRule>
  </conditionalFormatting>
  <conditionalFormatting sqref="F2971">
    <cfRule type="cellIs" dxfId="408" priority="429" operator="lessThan">
      <formula>0</formula>
    </cfRule>
  </conditionalFormatting>
  <conditionalFormatting sqref="F2972">
    <cfRule type="cellIs" dxfId="407" priority="428" operator="lessThan">
      <formula>0</formula>
    </cfRule>
  </conditionalFormatting>
  <conditionalFormatting sqref="F2973">
    <cfRule type="cellIs" dxfId="406" priority="427" operator="lessThan">
      <formula>0</formula>
    </cfRule>
  </conditionalFormatting>
  <conditionalFormatting sqref="F2974">
    <cfRule type="cellIs" dxfId="405" priority="426" operator="lessThan">
      <formula>0</formula>
    </cfRule>
  </conditionalFormatting>
  <conditionalFormatting sqref="F2975">
    <cfRule type="cellIs" dxfId="404" priority="425" operator="lessThan">
      <formula>0</formula>
    </cfRule>
  </conditionalFormatting>
  <conditionalFormatting sqref="F2976">
    <cfRule type="cellIs" dxfId="403" priority="424" operator="lessThan">
      <formula>0</formula>
    </cfRule>
  </conditionalFormatting>
  <conditionalFormatting sqref="F2977">
    <cfRule type="cellIs" dxfId="402" priority="422" operator="lessThan">
      <formula>0</formula>
    </cfRule>
  </conditionalFormatting>
  <conditionalFormatting sqref="F2978">
    <cfRule type="cellIs" dxfId="401" priority="421" operator="lessThan">
      <formula>0</formula>
    </cfRule>
  </conditionalFormatting>
  <conditionalFormatting sqref="F2979">
    <cfRule type="cellIs" dxfId="400" priority="420" operator="lessThan">
      <formula>0</formula>
    </cfRule>
  </conditionalFormatting>
  <conditionalFormatting sqref="F2980">
    <cfRule type="cellIs" dxfId="399" priority="419" operator="lessThan">
      <formula>0</formula>
    </cfRule>
  </conditionalFormatting>
  <conditionalFormatting sqref="F2981">
    <cfRule type="cellIs" dxfId="398" priority="418" operator="lessThan">
      <formula>0</formula>
    </cfRule>
  </conditionalFormatting>
  <conditionalFormatting sqref="F2982">
    <cfRule type="cellIs" dxfId="397" priority="417" operator="lessThan">
      <formula>0</formula>
    </cfRule>
  </conditionalFormatting>
  <conditionalFormatting sqref="F2983">
    <cfRule type="cellIs" dxfId="396" priority="416" operator="lessThan">
      <formula>0</formula>
    </cfRule>
  </conditionalFormatting>
  <conditionalFormatting sqref="F2984">
    <cfRule type="cellIs" dxfId="395" priority="415" operator="lessThan">
      <formula>0</formula>
    </cfRule>
  </conditionalFormatting>
  <conditionalFormatting sqref="F2985">
    <cfRule type="cellIs" dxfId="394" priority="414" operator="lessThan">
      <formula>0</formula>
    </cfRule>
  </conditionalFormatting>
  <conditionalFormatting sqref="F2986">
    <cfRule type="cellIs" dxfId="393" priority="413" operator="lessThan">
      <formula>0</formula>
    </cfRule>
  </conditionalFormatting>
  <conditionalFormatting sqref="F2987">
    <cfRule type="cellIs" dxfId="392" priority="412" operator="lessThan">
      <formula>0</formula>
    </cfRule>
  </conditionalFormatting>
  <conditionalFormatting sqref="F2988">
    <cfRule type="cellIs" dxfId="391" priority="411" operator="lessThan">
      <formula>0</formula>
    </cfRule>
  </conditionalFormatting>
  <conditionalFormatting sqref="F2989">
    <cfRule type="cellIs" dxfId="390" priority="410" operator="lessThan">
      <formula>0</formula>
    </cfRule>
  </conditionalFormatting>
  <conditionalFormatting sqref="F2990">
    <cfRule type="cellIs" dxfId="389" priority="409" operator="lessThan">
      <formula>0</formula>
    </cfRule>
  </conditionalFormatting>
  <conditionalFormatting sqref="F2991">
    <cfRule type="cellIs" dxfId="388" priority="408" operator="lessThan">
      <formula>0</formula>
    </cfRule>
  </conditionalFormatting>
  <conditionalFormatting sqref="F2992">
    <cfRule type="cellIs" dxfId="387" priority="407" operator="lessThan">
      <formula>0</formula>
    </cfRule>
  </conditionalFormatting>
  <conditionalFormatting sqref="F2993">
    <cfRule type="cellIs" dxfId="386" priority="406" operator="lessThan">
      <formula>0</formula>
    </cfRule>
  </conditionalFormatting>
  <conditionalFormatting sqref="F2994">
    <cfRule type="cellIs" dxfId="385" priority="40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4" priority="40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83" priority="40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82" priority="40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81" priority="40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80" priority="39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79" priority="39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78" priority="39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7" priority="396" operator="lessThan">
      <formula>0</formula>
    </cfRule>
  </conditionalFormatting>
  <conditionalFormatting sqref="F3003">
    <cfRule type="cellIs" dxfId="376" priority="395" operator="lessThan">
      <formula>0</formula>
    </cfRule>
  </conditionalFormatting>
  <conditionalFormatting sqref="F3004">
    <cfRule type="cellIs" dxfId="375" priority="394" operator="lessThan">
      <formula>0</formula>
    </cfRule>
  </conditionalFormatting>
  <conditionalFormatting sqref="F3005">
    <cfRule type="cellIs" dxfId="374" priority="393" operator="lessThan">
      <formula>0</formula>
    </cfRule>
  </conditionalFormatting>
  <conditionalFormatting sqref="F3006">
    <cfRule type="cellIs" dxfId="373" priority="392" operator="lessThan">
      <formula>0</formula>
    </cfRule>
  </conditionalFormatting>
  <conditionalFormatting sqref="F3007">
    <cfRule type="cellIs" dxfId="372" priority="391" operator="lessThan">
      <formula>0</formula>
    </cfRule>
  </conditionalFormatting>
  <conditionalFormatting sqref="F3008">
    <cfRule type="cellIs" dxfId="371" priority="390" operator="lessThan">
      <formula>0</formula>
    </cfRule>
  </conditionalFormatting>
  <conditionalFormatting sqref="F3009">
    <cfRule type="cellIs" dxfId="370" priority="389" operator="lessThan">
      <formula>0</formula>
    </cfRule>
  </conditionalFormatting>
  <conditionalFormatting sqref="F3010">
    <cfRule type="cellIs" dxfId="369" priority="388" operator="lessThan">
      <formula>0</formula>
    </cfRule>
  </conditionalFormatting>
  <conditionalFormatting sqref="F3011">
    <cfRule type="cellIs" dxfId="368" priority="387" operator="lessThan">
      <formula>0</formula>
    </cfRule>
  </conditionalFormatting>
  <conditionalFormatting sqref="F3012">
    <cfRule type="cellIs" dxfId="367" priority="386" operator="lessThan">
      <formula>0</formula>
    </cfRule>
  </conditionalFormatting>
  <conditionalFormatting sqref="F3013">
    <cfRule type="cellIs" dxfId="366" priority="385" operator="lessThan">
      <formula>0</formula>
    </cfRule>
  </conditionalFormatting>
  <conditionalFormatting sqref="F3014">
    <cfRule type="cellIs" dxfId="365" priority="384" operator="lessThan">
      <formula>0</formula>
    </cfRule>
  </conditionalFormatting>
  <conditionalFormatting sqref="F3015">
    <cfRule type="cellIs" dxfId="364" priority="383" operator="lessThan">
      <formula>0</formula>
    </cfRule>
  </conditionalFormatting>
  <conditionalFormatting sqref="F3016">
    <cfRule type="cellIs" dxfId="363" priority="382" operator="lessThan">
      <formula>0</formula>
    </cfRule>
  </conditionalFormatting>
  <conditionalFormatting sqref="F3017">
    <cfRule type="cellIs" dxfId="362" priority="381" operator="lessThan">
      <formula>0</formula>
    </cfRule>
  </conditionalFormatting>
  <conditionalFormatting sqref="F3018">
    <cfRule type="cellIs" dxfId="361" priority="380" operator="lessThan">
      <formula>0</formula>
    </cfRule>
  </conditionalFormatting>
  <conditionalFormatting sqref="F3019">
    <cfRule type="cellIs" dxfId="360" priority="377" operator="lessThan">
      <formula>0</formula>
    </cfRule>
  </conditionalFormatting>
  <conditionalFormatting sqref="F3020">
    <cfRule type="cellIs" dxfId="359" priority="376" operator="lessThan">
      <formula>0</formula>
    </cfRule>
  </conditionalFormatting>
  <conditionalFormatting sqref="F3021">
    <cfRule type="cellIs" dxfId="358" priority="375" operator="lessThan">
      <formula>0</formula>
    </cfRule>
  </conditionalFormatting>
  <conditionalFormatting sqref="F3022">
    <cfRule type="cellIs" dxfId="357" priority="374" operator="lessThan">
      <formula>0</formula>
    </cfRule>
  </conditionalFormatting>
  <conditionalFormatting sqref="F3023">
    <cfRule type="cellIs" dxfId="356" priority="373" operator="lessThan">
      <formula>0</formula>
    </cfRule>
  </conditionalFormatting>
  <conditionalFormatting sqref="F3024">
    <cfRule type="cellIs" dxfId="355" priority="372" operator="lessThan">
      <formula>0</formula>
    </cfRule>
  </conditionalFormatting>
  <conditionalFormatting sqref="F3025">
    <cfRule type="cellIs" dxfId="354" priority="371" operator="lessThan">
      <formula>0</formula>
    </cfRule>
  </conditionalFormatting>
  <conditionalFormatting sqref="F3026">
    <cfRule type="cellIs" dxfId="353" priority="370" operator="lessThan">
      <formula>0</formula>
    </cfRule>
  </conditionalFormatting>
  <conditionalFormatting sqref="F3027">
    <cfRule type="cellIs" dxfId="352" priority="369" operator="lessThan">
      <formula>0</formula>
    </cfRule>
  </conditionalFormatting>
  <conditionalFormatting sqref="F3028">
    <cfRule type="cellIs" dxfId="351" priority="368" operator="lessThan">
      <formula>0</formula>
    </cfRule>
  </conditionalFormatting>
  <conditionalFormatting sqref="F3029">
    <cfRule type="cellIs" dxfId="350" priority="367" operator="lessThan">
      <formula>0</formula>
    </cfRule>
  </conditionalFormatting>
  <conditionalFormatting sqref="F3030">
    <cfRule type="cellIs" dxfId="349" priority="366" operator="lessThan">
      <formula>0</formula>
    </cfRule>
  </conditionalFormatting>
  <conditionalFormatting sqref="F3031">
    <cfRule type="cellIs" dxfId="348" priority="365" operator="lessThan">
      <formula>0</formula>
    </cfRule>
  </conditionalFormatting>
  <conditionalFormatting sqref="F3032">
    <cfRule type="cellIs" dxfId="347" priority="364" operator="lessThan">
      <formula>0</formula>
    </cfRule>
  </conditionalFormatting>
  <conditionalFormatting sqref="F3033">
    <cfRule type="cellIs" dxfId="346" priority="363" operator="lessThan">
      <formula>0</formula>
    </cfRule>
  </conditionalFormatting>
  <conditionalFormatting sqref="F3035">
    <cfRule type="cellIs" dxfId="345" priority="361" operator="lessThan">
      <formula>0</formula>
    </cfRule>
  </conditionalFormatting>
  <conditionalFormatting sqref="F3036">
    <cfRule type="cellIs" dxfId="344" priority="360" operator="lessThan">
      <formula>0</formula>
    </cfRule>
  </conditionalFormatting>
  <conditionalFormatting sqref="F3037">
    <cfRule type="cellIs" dxfId="343" priority="359" operator="lessThan">
      <formula>0</formula>
    </cfRule>
  </conditionalFormatting>
  <conditionalFormatting sqref="F3038">
    <cfRule type="cellIs" dxfId="342" priority="358" operator="lessThan">
      <formula>0</formula>
    </cfRule>
  </conditionalFormatting>
  <conditionalFormatting sqref="F3039">
    <cfRule type="cellIs" dxfId="341" priority="356" operator="lessThan">
      <formula>0</formula>
    </cfRule>
  </conditionalFormatting>
  <conditionalFormatting sqref="F3040">
    <cfRule type="cellIs" dxfId="340" priority="355" operator="lessThan">
      <formula>0</formula>
    </cfRule>
  </conditionalFormatting>
  <conditionalFormatting sqref="F3041">
    <cfRule type="cellIs" dxfId="339" priority="354" operator="lessThan">
      <formula>0</formula>
    </cfRule>
  </conditionalFormatting>
  <conditionalFormatting sqref="F3042">
    <cfRule type="cellIs" dxfId="338" priority="353" operator="lessThan">
      <formula>0</formula>
    </cfRule>
  </conditionalFormatting>
  <conditionalFormatting sqref="F3043">
    <cfRule type="cellIs" dxfId="337" priority="352" operator="lessThan">
      <formula>0</formula>
    </cfRule>
  </conditionalFormatting>
  <conditionalFormatting sqref="F3044">
    <cfRule type="cellIs" dxfId="336" priority="351" operator="lessThan">
      <formula>0</formula>
    </cfRule>
  </conditionalFormatting>
  <conditionalFormatting sqref="F3045">
    <cfRule type="cellIs" dxfId="335" priority="350" operator="lessThan">
      <formula>0</formula>
    </cfRule>
  </conditionalFormatting>
  <conditionalFormatting sqref="F3046">
    <cfRule type="cellIs" dxfId="334" priority="349" operator="lessThan">
      <formula>0</formula>
    </cfRule>
  </conditionalFormatting>
  <conditionalFormatting sqref="F3047">
    <cfRule type="cellIs" dxfId="333" priority="348" operator="lessThan">
      <formula>0</formula>
    </cfRule>
  </conditionalFormatting>
  <conditionalFormatting sqref="F3048">
    <cfRule type="cellIs" dxfId="332" priority="347" operator="lessThan">
      <formula>0</formula>
    </cfRule>
  </conditionalFormatting>
  <conditionalFormatting sqref="F3049">
    <cfRule type="cellIs" dxfId="331" priority="346" operator="lessThan">
      <formula>0</formula>
    </cfRule>
  </conditionalFormatting>
  <conditionalFormatting sqref="F3050">
    <cfRule type="cellIs" dxfId="330" priority="345" operator="lessThan">
      <formula>0</formula>
    </cfRule>
  </conditionalFormatting>
  <conditionalFormatting sqref="F3051">
    <cfRule type="cellIs" dxfId="329" priority="344" operator="lessThan">
      <formula>0</formula>
    </cfRule>
  </conditionalFormatting>
  <conditionalFormatting sqref="F3052">
    <cfRule type="cellIs" dxfId="328" priority="343" operator="lessThan">
      <formula>0</formula>
    </cfRule>
  </conditionalFormatting>
  <conditionalFormatting sqref="F3053">
    <cfRule type="cellIs" dxfId="327" priority="342" operator="lessThan">
      <formula>0</formula>
    </cfRule>
  </conditionalFormatting>
  <conditionalFormatting sqref="F3054">
    <cfRule type="cellIs" dxfId="326" priority="341" operator="lessThan">
      <formula>0</formula>
    </cfRule>
  </conditionalFormatting>
  <conditionalFormatting sqref="F3055">
    <cfRule type="cellIs" dxfId="325" priority="340" operator="lessThan">
      <formula>0</formula>
    </cfRule>
  </conditionalFormatting>
  <conditionalFormatting sqref="F3056">
    <cfRule type="cellIs" dxfId="324" priority="339" operator="lessThan">
      <formula>0</formula>
    </cfRule>
  </conditionalFormatting>
  <conditionalFormatting sqref="F3057">
    <cfRule type="cellIs" dxfId="323" priority="338" operator="lessThan">
      <formula>0</formula>
    </cfRule>
  </conditionalFormatting>
  <conditionalFormatting sqref="F3058">
    <cfRule type="cellIs" dxfId="322" priority="337" operator="lessThan">
      <formula>0</formula>
    </cfRule>
  </conditionalFormatting>
  <conditionalFormatting sqref="F3059">
    <cfRule type="cellIs" dxfId="321" priority="336" operator="lessThan">
      <formula>0</formula>
    </cfRule>
  </conditionalFormatting>
  <conditionalFormatting sqref="F3060">
    <cfRule type="cellIs" dxfId="320" priority="335" operator="lessThan">
      <formula>0</formula>
    </cfRule>
  </conditionalFormatting>
  <conditionalFormatting sqref="F3061">
    <cfRule type="cellIs" dxfId="319" priority="334" operator="lessThan">
      <formula>0</formula>
    </cfRule>
  </conditionalFormatting>
  <conditionalFormatting sqref="F3062">
    <cfRule type="cellIs" dxfId="318" priority="333" operator="lessThan">
      <formula>0</formula>
    </cfRule>
  </conditionalFormatting>
  <conditionalFormatting sqref="F3063">
    <cfRule type="cellIs" dxfId="317" priority="332" operator="lessThan">
      <formula>0</formula>
    </cfRule>
  </conditionalFormatting>
  <conditionalFormatting sqref="F3064">
    <cfRule type="cellIs" dxfId="316" priority="331" operator="lessThan">
      <formula>0</formula>
    </cfRule>
  </conditionalFormatting>
  <conditionalFormatting sqref="F3065">
    <cfRule type="cellIs" dxfId="315" priority="330" operator="lessThan">
      <formula>0</formula>
    </cfRule>
  </conditionalFormatting>
  <conditionalFormatting sqref="F3066">
    <cfRule type="cellIs" dxfId="314" priority="329" operator="lessThan">
      <formula>0</formula>
    </cfRule>
  </conditionalFormatting>
  <conditionalFormatting sqref="F3067">
    <cfRule type="cellIs" dxfId="313" priority="328" operator="lessThan">
      <formula>0</formula>
    </cfRule>
  </conditionalFormatting>
  <conditionalFormatting sqref="F3068">
    <cfRule type="cellIs" dxfId="312" priority="327" operator="lessThan">
      <formula>0</formula>
    </cfRule>
  </conditionalFormatting>
  <conditionalFormatting sqref="F3069">
    <cfRule type="cellIs" dxfId="311" priority="326" operator="lessThan">
      <formula>0</formula>
    </cfRule>
  </conditionalFormatting>
  <conditionalFormatting sqref="F3070">
    <cfRule type="cellIs" dxfId="310" priority="325" operator="lessThan">
      <formula>0</formula>
    </cfRule>
  </conditionalFormatting>
  <conditionalFormatting sqref="F3071">
    <cfRule type="cellIs" dxfId="309" priority="324" operator="lessThan">
      <formula>0</formula>
    </cfRule>
  </conditionalFormatting>
  <conditionalFormatting sqref="F3072">
    <cfRule type="cellIs" dxfId="308" priority="323" operator="lessThan">
      <formula>0</formula>
    </cfRule>
  </conditionalFormatting>
  <conditionalFormatting sqref="F3073">
    <cfRule type="cellIs" dxfId="307" priority="322" operator="lessThan">
      <formula>0</formula>
    </cfRule>
  </conditionalFormatting>
  <conditionalFormatting sqref="F3074">
    <cfRule type="cellIs" dxfId="306" priority="321" operator="lessThan">
      <formula>0</formula>
    </cfRule>
  </conditionalFormatting>
  <conditionalFormatting sqref="F3075">
    <cfRule type="cellIs" dxfId="305" priority="320" operator="lessThan">
      <formula>0</formula>
    </cfRule>
  </conditionalFormatting>
  <conditionalFormatting sqref="F3076">
    <cfRule type="cellIs" dxfId="304" priority="319" operator="lessThan">
      <formula>0</formula>
    </cfRule>
  </conditionalFormatting>
  <conditionalFormatting sqref="F3077">
    <cfRule type="cellIs" dxfId="303" priority="318" operator="lessThan">
      <formula>0</formula>
    </cfRule>
  </conditionalFormatting>
  <conditionalFormatting sqref="F3078">
    <cfRule type="cellIs" dxfId="302" priority="316" operator="lessThan">
      <formula>0</formula>
    </cfRule>
  </conditionalFormatting>
  <conditionalFormatting sqref="F3079">
    <cfRule type="cellIs" dxfId="301" priority="315" operator="lessThan">
      <formula>0</formula>
    </cfRule>
  </conditionalFormatting>
  <conditionalFormatting sqref="F3080">
    <cfRule type="cellIs" dxfId="300" priority="310" operator="lessThan">
      <formula>0</formula>
    </cfRule>
  </conditionalFormatting>
  <conditionalFormatting sqref="F3081">
    <cfRule type="cellIs" dxfId="299" priority="309" operator="lessThan">
      <formula>0</formula>
    </cfRule>
  </conditionalFormatting>
  <conditionalFormatting sqref="F3082">
    <cfRule type="cellIs" dxfId="298" priority="307" operator="lessThan">
      <formula>0</formula>
    </cfRule>
  </conditionalFormatting>
  <conditionalFormatting sqref="F3083">
    <cfRule type="cellIs" dxfId="297" priority="306" operator="lessThan">
      <formula>0</formula>
    </cfRule>
  </conditionalFormatting>
  <conditionalFormatting sqref="F3084">
    <cfRule type="cellIs" dxfId="296" priority="305" operator="lessThan">
      <formula>0</formula>
    </cfRule>
  </conditionalFormatting>
  <conditionalFormatting sqref="F3085">
    <cfRule type="cellIs" dxfId="295" priority="304" operator="lessThan">
      <formula>0</formula>
    </cfRule>
  </conditionalFormatting>
  <conditionalFormatting sqref="F3086">
    <cfRule type="cellIs" dxfId="294" priority="303" operator="lessThan">
      <formula>0</formula>
    </cfRule>
  </conditionalFormatting>
  <conditionalFormatting sqref="F3087">
    <cfRule type="cellIs" dxfId="293" priority="302" operator="lessThan">
      <formula>0</formula>
    </cfRule>
  </conditionalFormatting>
  <conditionalFormatting sqref="F3088">
    <cfRule type="cellIs" dxfId="292" priority="301" operator="lessThan">
      <formula>0</formula>
    </cfRule>
  </conditionalFormatting>
  <conditionalFormatting sqref="F3089">
    <cfRule type="cellIs" dxfId="291" priority="300" operator="lessThan">
      <formula>0</formula>
    </cfRule>
  </conditionalFormatting>
  <conditionalFormatting sqref="F3090">
    <cfRule type="cellIs" dxfId="290" priority="299" operator="lessThan">
      <formula>0</formula>
    </cfRule>
  </conditionalFormatting>
  <conditionalFormatting sqref="F3091">
    <cfRule type="cellIs" dxfId="289" priority="298" operator="lessThan">
      <formula>0</formula>
    </cfRule>
  </conditionalFormatting>
  <conditionalFormatting sqref="F3092">
    <cfRule type="cellIs" dxfId="288" priority="297" operator="lessThan">
      <formula>0</formula>
    </cfRule>
  </conditionalFormatting>
  <conditionalFormatting sqref="F3093">
    <cfRule type="cellIs" dxfId="287" priority="296" operator="lessThan">
      <formula>0</formula>
    </cfRule>
  </conditionalFormatting>
  <conditionalFormatting sqref="F3094">
    <cfRule type="cellIs" dxfId="286" priority="295" operator="lessThan">
      <formula>0</formula>
    </cfRule>
  </conditionalFormatting>
  <conditionalFormatting sqref="F3095">
    <cfRule type="cellIs" dxfId="285" priority="294" operator="lessThan">
      <formula>0</formula>
    </cfRule>
  </conditionalFormatting>
  <conditionalFormatting sqref="F3096">
    <cfRule type="cellIs" dxfId="284" priority="293" operator="lessThan">
      <formula>0</formula>
    </cfRule>
  </conditionalFormatting>
  <conditionalFormatting sqref="F3097">
    <cfRule type="cellIs" dxfId="283" priority="292" operator="lessThan">
      <formula>0</formula>
    </cfRule>
  </conditionalFormatting>
  <conditionalFormatting sqref="F3098">
    <cfRule type="cellIs" dxfId="282" priority="291" operator="lessThan">
      <formula>0</formula>
    </cfRule>
  </conditionalFormatting>
  <conditionalFormatting sqref="F3099">
    <cfRule type="cellIs" dxfId="281" priority="290" operator="lessThan">
      <formula>0</formula>
    </cfRule>
  </conditionalFormatting>
  <conditionalFormatting sqref="F3100">
    <cfRule type="cellIs" dxfId="280" priority="289" operator="lessThan">
      <formula>0</formula>
    </cfRule>
  </conditionalFormatting>
  <conditionalFormatting sqref="F3101">
    <cfRule type="cellIs" dxfId="279" priority="288" operator="lessThan">
      <formula>0</formula>
    </cfRule>
  </conditionalFormatting>
  <conditionalFormatting sqref="F3102">
    <cfRule type="cellIs" dxfId="278" priority="287" operator="lessThan">
      <formula>0</formula>
    </cfRule>
  </conditionalFormatting>
  <conditionalFormatting sqref="F3103">
    <cfRule type="cellIs" dxfId="277" priority="286" operator="lessThan">
      <formula>0</formula>
    </cfRule>
  </conditionalFormatting>
  <conditionalFormatting sqref="F3104">
    <cfRule type="cellIs" dxfId="276" priority="285" operator="lessThan">
      <formula>0</formula>
    </cfRule>
  </conditionalFormatting>
  <conditionalFormatting sqref="F3105">
    <cfRule type="cellIs" dxfId="275" priority="284" operator="lessThan">
      <formula>0</formula>
    </cfRule>
  </conditionalFormatting>
  <conditionalFormatting sqref="F3106">
    <cfRule type="cellIs" dxfId="274" priority="283" operator="lessThan">
      <formula>0</formula>
    </cfRule>
  </conditionalFormatting>
  <conditionalFormatting sqref="F3107">
    <cfRule type="cellIs" dxfId="273" priority="282" operator="lessThan">
      <formula>0</formula>
    </cfRule>
  </conditionalFormatting>
  <conditionalFormatting sqref="F3108">
    <cfRule type="cellIs" dxfId="272" priority="281" operator="lessThan">
      <formula>0</formula>
    </cfRule>
  </conditionalFormatting>
  <conditionalFormatting sqref="F3109">
    <cfRule type="cellIs" dxfId="271" priority="280" operator="lessThan">
      <formula>0</formula>
    </cfRule>
  </conditionalFormatting>
  <conditionalFormatting sqref="F3110">
    <cfRule type="cellIs" dxfId="270" priority="279" operator="lessThan">
      <formula>0</formula>
    </cfRule>
  </conditionalFormatting>
  <conditionalFormatting sqref="F3111">
    <cfRule type="cellIs" dxfId="269" priority="278" operator="lessThan">
      <formula>0</formula>
    </cfRule>
  </conditionalFormatting>
  <conditionalFormatting sqref="F3112">
    <cfRule type="cellIs" dxfId="268" priority="277" operator="lessThan">
      <formula>0</formula>
    </cfRule>
  </conditionalFormatting>
  <conditionalFormatting sqref="F3113:F3114">
    <cfRule type="cellIs" dxfId="267" priority="276" operator="lessThan">
      <formula>0</formula>
    </cfRule>
  </conditionalFormatting>
  <conditionalFormatting sqref="F3115:F3122">
    <cfRule type="cellIs" dxfId="266" priority="275" operator="lessThan">
      <formula>0</formula>
    </cfRule>
  </conditionalFormatting>
  <conditionalFormatting sqref="F3123">
    <cfRule type="cellIs" dxfId="265" priority="274" operator="lessThan">
      <formula>0</formula>
    </cfRule>
  </conditionalFormatting>
  <conditionalFormatting sqref="F3124">
    <cfRule type="cellIs" dxfId="264" priority="273" operator="lessThan">
      <formula>0</formula>
    </cfRule>
  </conditionalFormatting>
  <conditionalFormatting sqref="F3125">
    <cfRule type="cellIs" dxfId="263" priority="272" operator="lessThan">
      <formula>0</formula>
    </cfRule>
  </conditionalFormatting>
  <conditionalFormatting sqref="F3126">
    <cfRule type="cellIs" dxfId="262" priority="271" operator="lessThan">
      <formula>0</formula>
    </cfRule>
  </conditionalFormatting>
  <conditionalFormatting sqref="F3127">
    <cfRule type="cellIs" dxfId="261" priority="270" operator="lessThan">
      <formula>0</formula>
    </cfRule>
  </conditionalFormatting>
  <conditionalFormatting sqref="F3128">
    <cfRule type="cellIs" dxfId="260" priority="269" operator="lessThan">
      <formula>0</formula>
    </cfRule>
  </conditionalFormatting>
  <conditionalFormatting sqref="F3129">
    <cfRule type="cellIs" dxfId="259" priority="268" operator="lessThan">
      <formula>0</formula>
    </cfRule>
  </conditionalFormatting>
  <conditionalFormatting sqref="F3130">
    <cfRule type="cellIs" dxfId="258" priority="267" operator="lessThan">
      <formula>0</formula>
    </cfRule>
  </conditionalFormatting>
  <conditionalFormatting sqref="F3131">
    <cfRule type="cellIs" dxfId="257" priority="266" operator="lessThan">
      <formula>0</formula>
    </cfRule>
  </conditionalFormatting>
  <conditionalFormatting sqref="F3132">
    <cfRule type="cellIs" dxfId="256" priority="265" operator="lessThan">
      <formula>0</formula>
    </cfRule>
  </conditionalFormatting>
  <conditionalFormatting sqref="F3133">
    <cfRule type="cellIs" dxfId="255" priority="264" operator="lessThan">
      <formula>0</formula>
    </cfRule>
  </conditionalFormatting>
  <conditionalFormatting sqref="F3134">
    <cfRule type="cellIs" dxfId="254" priority="263" operator="lessThan">
      <formula>0</formula>
    </cfRule>
  </conditionalFormatting>
  <conditionalFormatting sqref="F3135:F3136">
    <cfRule type="cellIs" dxfId="253" priority="262" operator="lessThan">
      <formula>0</formula>
    </cfRule>
  </conditionalFormatting>
  <conditionalFormatting sqref="F3137">
    <cfRule type="cellIs" dxfId="252" priority="261" operator="lessThan">
      <formula>0</formula>
    </cfRule>
  </conditionalFormatting>
  <conditionalFormatting sqref="F3138">
    <cfRule type="cellIs" dxfId="251" priority="259" operator="lessThan">
      <formula>0</formula>
    </cfRule>
  </conditionalFormatting>
  <conditionalFormatting sqref="F3139">
    <cfRule type="cellIs" dxfId="250" priority="258" operator="lessThan">
      <formula>0</formula>
    </cfRule>
  </conditionalFormatting>
  <conditionalFormatting sqref="F3140">
    <cfRule type="cellIs" dxfId="249" priority="257" operator="lessThan">
      <formula>0</formula>
    </cfRule>
  </conditionalFormatting>
  <conditionalFormatting sqref="F3141">
    <cfRule type="cellIs" dxfId="248" priority="256" operator="lessThan">
      <formula>0</formula>
    </cfRule>
  </conditionalFormatting>
  <conditionalFormatting sqref="F3142">
    <cfRule type="cellIs" dxfId="247" priority="255" operator="lessThan">
      <formula>0</formula>
    </cfRule>
  </conditionalFormatting>
  <conditionalFormatting sqref="F3143">
    <cfRule type="cellIs" dxfId="246" priority="254" operator="lessThan">
      <formula>0</formula>
    </cfRule>
  </conditionalFormatting>
  <conditionalFormatting sqref="F3144">
    <cfRule type="cellIs" dxfId="245" priority="253" operator="lessThan">
      <formula>0</formula>
    </cfRule>
  </conditionalFormatting>
  <conditionalFormatting sqref="F3145">
    <cfRule type="cellIs" dxfId="244" priority="252" operator="lessThan">
      <formula>0</formula>
    </cfRule>
  </conditionalFormatting>
  <conditionalFormatting sqref="F3146">
    <cfRule type="cellIs" dxfId="243" priority="251" operator="lessThan">
      <formula>0</formula>
    </cfRule>
  </conditionalFormatting>
  <conditionalFormatting sqref="F3147">
    <cfRule type="cellIs" dxfId="242" priority="250" operator="lessThan">
      <formula>0</formula>
    </cfRule>
  </conditionalFormatting>
  <conditionalFormatting sqref="F3148:F3151">
    <cfRule type="cellIs" dxfId="241" priority="249" operator="lessThan">
      <formula>0</formula>
    </cfRule>
  </conditionalFormatting>
  <conditionalFormatting sqref="F3152:F3153">
    <cfRule type="cellIs" dxfId="240" priority="248" operator="lessThan">
      <formula>0</formula>
    </cfRule>
  </conditionalFormatting>
  <conditionalFormatting sqref="F3154">
    <cfRule type="cellIs" dxfId="239" priority="247" operator="lessThan">
      <formula>0</formula>
    </cfRule>
  </conditionalFormatting>
  <conditionalFormatting sqref="F3155">
    <cfRule type="cellIs" dxfId="238" priority="246" operator="lessThan">
      <formula>0</formula>
    </cfRule>
  </conditionalFormatting>
  <conditionalFormatting sqref="F3156">
    <cfRule type="cellIs" dxfId="237" priority="245" operator="lessThan">
      <formula>0</formula>
    </cfRule>
  </conditionalFormatting>
  <conditionalFormatting sqref="F3157">
    <cfRule type="cellIs" dxfId="236" priority="244" operator="lessThan">
      <formula>0</formula>
    </cfRule>
  </conditionalFormatting>
  <conditionalFormatting sqref="F3158">
    <cfRule type="cellIs" dxfId="235" priority="243" operator="lessThan">
      <formula>0</formula>
    </cfRule>
  </conditionalFormatting>
  <conditionalFormatting sqref="F3159">
    <cfRule type="cellIs" dxfId="234" priority="242" operator="lessThan">
      <formula>0</formula>
    </cfRule>
  </conditionalFormatting>
  <conditionalFormatting sqref="F3160">
    <cfRule type="cellIs" dxfId="233" priority="241" operator="lessThan">
      <formula>0</formula>
    </cfRule>
  </conditionalFormatting>
  <conditionalFormatting sqref="F3161">
    <cfRule type="cellIs" dxfId="232" priority="240" operator="lessThan">
      <formula>0</formula>
    </cfRule>
  </conditionalFormatting>
  <conditionalFormatting sqref="F3162">
    <cfRule type="cellIs" dxfId="231" priority="239" operator="lessThan">
      <formula>0</formula>
    </cfRule>
  </conditionalFormatting>
  <conditionalFormatting sqref="F3163">
    <cfRule type="cellIs" dxfId="230" priority="238" operator="lessThan">
      <formula>0</formula>
    </cfRule>
  </conditionalFormatting>
  <conditionalFormatting sqref="F3164">
    <cfRule type="cellIs" dxfId="229" priority="237" operator="lessThan">
      <formula>0</formula>
    </cfRule>
  </conditionalFormatting>
  <conditionalFormatting sqref="F3165">
    <cfRule type="cellIs" dxfId="228" priority="236" operator="lessThan">
      <formula>0</formula>
    </cfRule>
  </conditionalFormatting>
  <conditionalFormatting sqref="F3166">
    <cfRule type="cellIs" dxfId="227" priority="235" operator="lessThan">
      <formula>0</formula>
    </cfRule>
  </conditionalFormatting>
  <conditionalFormatting sqref="F3167">
    <cfRule type="cellIs" dxfId="226" priority="234" operator="lessThan">
      <formula>0</formula>
    </cfRule>
  </conditionalFormatting>
  <conditionalFormatting sqref="F3168">
    <cfRule type="cellIs" dxfId="225" priority="232" operator="lessThan">
      <formula>0</formula>
    </cfRule>
  </conditionalFormatting>
  <conditionalFormatting sqref="F3169">
    <cfRule type="cellIs" dxfId="224" priority="231" operator="lessThan">
      <formula>0</formula>
    </cfRule>
  </conditionalFormatting>
  <conditionalFormatting sqref="F3170">
    <cfRule type="cellIs" dxfId="223" priority="230" operator="lessThan">
      <formula>0</formula>
    </cfRule>
  </conditionalFormatting>
  <conditionalFormatting sqref="F3171">
    <cfRule type="cellIs" dxfId="222" priority="229" operator="lessThan">
      <formula>0</formula>
    </cfRule>
  </conditionalFormatting>
  <conditionalFormatting sqref="F3172">
    <cfRule type="cellIs" dxfId="221" priority="228" operator="lessThan">
      <formula>0</formula>
    </cfRule>
  </conditionalFormatting>
  <conditionalFormatting sqref="F3173">
    <cfRule type="cellIs" dxfId="220" priority="227" operator="lessThan">
      <formula>0</formula>
    </cfRule>
  </conditionalFormatting>
  <conditionalFormatting sqref="F3174">
    <cfRule type="cellIs" dxfId="219" priority="226" operator="lessThan">
      <formula>0</formula>
    </cfRule>
  </conditionalFormatting>
  <conditionalFormatting sqref="F3175">
    <cfRule type="cellIs" dxfId="218" priority="225" operator="lessThan">
      <formula>0</formula>
    </cfRule>
  </conditionalFormatting>
  <conditionalFormatting sqref="F3176">
    <cfRule type="cellIs" dxfId="217" priority="224" operator="lessThan">
      <formula>0</formula>
    </cfRule>
  </conditionalFormatting>
  <conditionalFormatting sqref="F3177">
    <cfRule type="cellIs" dxfId="216" priority="223" operator="lessThan">
      <formula>0</formula>
    </cfRule>
  </conditionalFormatting>
  <conditionalFormatting sqref="F3178">
    <cfRule type="cellIs" dxfId="215" priority="222" operator="lessThan">
      <formula>0</formula>
    </cfRule>
  </conditionalFormatting>
  <conditionalFormatting sqref="F3179">
    <cfRule type="cellIs" dxfId="214" priority="221" operator="lessThan">
      <formula>0</formula>
    </cfRule>
  </conditionalFormatting>
  <conditionalFormatting sqref="F3180">
    <cfRule type="cellIs" dxfId="213" priority="220" operator="lessThan">
      <formula>0</formula>
    </cfRule>
  </conditionalFormatting>
  <conditionalFormatting sqref="F3181">
    <cfRule type="cellIs" dxfId="212" priority="219" operator="lessThan">
      <formula>0</formula>
    </cfRule>
  </conditionalFormatting>
  <conditionalFormatting sqref="F3182">
    <cfRule type="cellIs" dxfId="211" priority="218" operator="lessThan">
      <formula>0</formula>
    </cfRule>
  </conditionalFormatting>
  <conditionalFormatting sqref="F3183">
    <cfRule type="cellIs" dxfId="210" priority="217" operator="lessThan">
      <formula>0</formula>
    </cfRule>
  </conditionalFormatting>
  <conditionalFormatting sqref="F3184">
    <cfRule type="cellIs" dxfId="209" priority="216" operator="lessThan">
      <formula>0</formula>
    </cfRule>
  </conditionalFormatting>
  <conditionalFormatting sqref="F3185">
    <cfRule type="cellIs" dxfId="208" priority="214" operator="lessThan">
      <formula>0</formula>
    </cfRule>
  </conditionalFormatting>
  <conditionalFormatting sqref="F3186">
    <cfRule type="cellIs" dxfId="207" priority="213" operator="lessThan">
      <formula>0</formula>
    </cfRule>
  </conditionalFormatting>
  <conditionalFormatting sqref="F3187">
    <cfRule type="cellIs" dxfId="206" priority="212" operator="lessThan">
      <formula>0</formula>
    </cfRule>
  </conditionalFormatting>
  <conditionalFormatting sqref="F3188">
    <cfRule type="cellIs" dxfId="205" priority="211" operator="lessThan">
      <formula>0</formula>
    </cfRule>
  </conditionalFormatting>
  <conditionalFormatting sqref="F3189">
    <cfRule type="cellIs" dxfId="204" priority="210" operator="lessThan">
      <formula>0</formula>
    </cfRule>
  </conditionalFormatting>
  <conditionalFormatting sqref="F3190">
    <cfRule type="cellIs" dxfId="203" priority="209" operator="lessThan">
      <formula>0</formula>
    </cfRule>
  </conditionalFormatting>
  <conditionalFormatting sqref="F3191">
    <cfRule type="cellIs" dxfId="202" priority="208" operator="lessThan">
      <formula>0</formula>
    </cfRule>
  </conditionalFormatting>
  <conditionalFormatting sqref="F3192">
    <cfRule type="cellIs" dxfId="201" priority="207" operator="lessThan">
      <formula>0</formula>
    </cfRule>
  </conditionalFormatting>
  <conditionalFormatting sqref="F3193">
    <cfRule type="cellIs" dxfId="200" priority="206" operator="lessThan">
      <formula>0</formula>
    </cfRule>
  </conditionalFormatting>
  <conditionalFormatting sqref="F3194">
    <cfRule type="cellIs" dxfId="199" priority="205" operator="lessThan">
      <formula>0</formula>
    </cfRule>
  </conditionalFormatting>
  <conditionalFormatting sqref="F3195">
    <cfRule type="cellIs" dxfId="198" priority="204" operator="lessThan">
      <formula>0</formula>
    </cfRule>
  </conditionalFormatting>
  <conditionalFormatting sqref="F3196">
    <cfRule type="cellIs" dxfId="197" priority="203" operator="lessThan">
      <formula>0</formula>
    </cfRule>
  </conditionalFormatting>
  <conditionalFormatting sqref="F3197">
    <cfRule type="cellIs" dxfId="196" priority="202" operator="lessThan">
      <formula>0</formula>
    </cfRule>
  </conditionalFormatting>
  <conditionalFormatting sqref="F3198">
    <cfRule type="cellIs" dxfId="195" priority="201" operator="lessThan">
      <formula>0</formula>
    </cfRule>
  </conditionalFormatting>
  <conditionalFormatting sqref="F3199">
    <cfRule type="cellIs" dxfId="194" priority="200" operator="lessThan">
      <formula>0</formula>
    </cfRule>
  </conditionalFormatting>
  <conditionalFormatting sqref="F3200">
    <cfRule type="cellIs" dxfId="193" priority="198" operator="lessThan">
      <formula>0</formula>
    </cfRule>
  </conditionalFormatting>
  <conditionalFormatting sqref="F3201">
    <cfRule type="cellIs" dxfId="192" priority="197" operator="lessThan">
      <formula>0</formula>
    </cfRule>
  </conditionalFormatting>
  <conditionalFormatting sqref="F3202">
    <cfRule type="cellIs" dxfId="191" priority="196" operator="lessThan">
      <formula>0</formula>
    </cfRule>
  </conditionalFormatting>
  <conditionalFormatting sqref="F3203">
    <cfRule type="cellIs" dxfId="190" priority="195" operator="lessThan">
      <formula>0</formula>
    </cfRule>
  </conditionalFormatting>
  <conditionalFormatting sqref="F3204:F3206">
    <cfRule type="cellIs" dxfId="189" priority="194" operator="lessThan">
      <formula>0</formula>
    </cfRule>
  </conditionalFormatting>
  <conditionalFormatting sqref="F3207">
    <cfRule type="cellIs" dxfId="188" priority="193" operator="lessThan">
      <formula>0</formula>
    </cfRule>
  </conditionalFormatting>
  <conditionalFormatting sqref="F3208">
    <cfRule type="cellIs" dxfId="187" priority="192" operator="lessThan">
      <formula>0</formula>
    </cfRule>
  </conditionalFormatting>
  <conditionalFormatting sqref="F3210">
    <cfRule type="cellIs" dxfId="186" priority="191" operator="lessThan">
      <formula>0</formula>
    </cfRule>
  </conditionalFormatting>
  <conditionalFormatting sqref="F3211">
    <cfRule type="cellIs" dxfId="185" priority="190" operator="lessThan">
      <formula>0</formula>
    </cfRule>
  </conditionalFormatting>
  <conditionalFormatting sqref="F3212">
    <cfRule type="cellIs" dxfId="184" priority="189" operator="lessThan">
      <formula>0</formula>
    </cfRule>
  </conditionalFormatting>
  <conditionalFormatting sqref="F3213">
    <cfRule type="cellIs" dxfId="183" priority="188" operator="lessThan">
      <formula>0</formula>
    </cfRule>
  </conditionalFormatting>
  <conditionalFormatting sqref="F3214">
    <cfRule type="cellIs" dxfId="182" priority="187" operator="lessThan">
      <formula>0</formula>
    </cfRule>
  </conditionalFormatting>
  <conditionalFormatting sqref="F3215">
    <cfRule type="cellIs" dxfId="181" priority="186" operator="lessThan">
      <formula>0</formula>
    </cfRule>
  </conditionalFormatting>
  <conditionalFormatting sqref="F3216">
    <cfRule type="cellIs" dxfId="180" priority="185" operator="lessThan">
      <formula>0</formula>
    </cfRule>
  </conditionalFormatting>
  <conditionalFormatting sqref="F3217">
    <cfRule type="cellIs" dxfId="179" priority="184" operator="lessThan">
      <formula>0</formula>
    </cfRule>
  </conditionalFormatting>
  <conditionalFormatting sqref="F3218">
    <cfRule type="cellIs" dxfId="178" priority="183" operator="lessThan">
      <formula>0</formula>
    </cfRule>
  </conditionalFormatting>
  <conditionalFormatting sqref="F3219">
    <cfRule type="cellIs" dxfId="177" priority="182" operator="lessThan">
      <formula>0</formula>
    </cfRule>
  </conditionalFormatting>
  <conditionalFormatting sqref="F3220">
    <cfRule type="cellIs" dxfId="176" priority="181" operator="lessThan">
      <formula>0</formula>
    </cfRule>
  </conditionalFormatting>
  <conditionalFormatting sqref="F3221">
    <cfRule type="cellIs" dxfId="175" priority="180" operator="lessThan">
      <formula>0</formula>
    </cfRule>
  </conditionalFormatting>
  <conditionalFormatting sqref="F3222">
    <cfRule type="cellIs" dxfId="174" priority="179" operator="lessThan">
      <formula>0</formula>
    </cfRule>
  </conditionalFormatting>
  <conditionalFormatting sqref="F3223">
    <cfRule type="cellIs" dxfId="173" priority="178" operator="lessThan">
      <formula>0</formula>
    </cfRule>
  </conditionalFormatting>
  <conditionalFormatting sqref="F3225">
    <cfRule type="cellIs" dxfId="172" priority="177" operator="lessThan">
      <formula>0</formula>
    </cfRule>
  </conditionalFormatting>
  <conditionalFormatting sqref="F3226">
    <cfRule type="cellIs" dxfId="171" priority="176" operator="lessThan">
      <formula>0</formula>
    </cfRule>
  </conditionalFormatting>
  <conditionalFormatting sqref="F3227">
    <cfRule type="cellIs" dxfId="170" priority="175" operator="lessThan">
      <formula>0</formula>
    </cfRule>
  </conditionalFormatting>
  <conditionalFormatting sqref="F3228">
    <cfRule type="cellIs" dxfId="169" priority="174" operator="lessThan">
      <formula>0</formula>
    </cfRule>
  </conditionalFormatting>
  <conditionalFormatting sqref="F3229">
    <cfRule type="cellIs" dxfId="168" priority="173" operator="lessThan">
      <formula>0</formula>
    </cfRule>
  </conditionalFormatting>
  <conditionalFormatting sqref="F3230:F3232">
    <cfRule type="cellIs" dxfId="167" priority="172" operator="lessThan">
      <formula>0</formula>
    </cfRule>
  </conditionalFormatting>
  <conditionalFormatting sqref="F3233">
    <cfRule type="cellIs" dxfId="166" priority="171" operator="lessThan">
      <formula>0</formula>
    </cfRule>
  </conditionalFormatting>
  <conditionalFormatting sqref="F3234">
    <cfRule type="cellIs" dxfId="165" priority="170" operator="lessThan">
      <formula>0</formula>
    </cfRule>
  </conditionalFormatting>
  <conditionalFormatting sqref="F3235">
    <cfRule type="cellIs" dxfId="164" priority="169" operator="lessThan">
      <formula>0</formula>
    </cfRule>
  </conditionalFormatting>
  <conditionalFormatting sqref="F3236">
    <cfRule type="cellIs" dxfId="163" priority="168" operator="lessThan">
      <formula>0</formula>
    </cfRule>
  </conditionalFormatting>
  <conditionalFormatting sqref="F3237">
    <cfRule type="cellIs" dxfId="162" priority="167" operator="lessThan">
      <formula>0</formula>
    </cfRule>
  </conditionalFormatting>
  <conditionalFormatting sqref="F3238">
    <cfRule type="cellIs" dxfId="161" priority="166" operator="lessThan">
      <formula>0</formula>
    </cfRule>
  </conditionalFormatting>
  <conditionalFormatting sqref="F3238">
    <cfRule type="cellIs" dxfId="160" priority="165" operator="lessThan">
      <formula>0</formula>
    </cfRule>
  </conditionalFormatting>
  <conditionalFormatting sqref="F3239">
    <cfRule type="cellIs" dxfId="159" priority="164" operator="lessThan">
      <formula>0</formula>
    </cfRule>
  </conditionalFormatting>
  <conditionalFormatting sqref="F3239">
    <cfRule type="cellIs" dxfId="158" priority="163" operator="lessThan">
      <formula>0</formula>
    </cfRule>
  </conditionalFormatting>
  <conditionalFormatting sqref="F3240">
    <cfRule type="cellIs" dxfId="157" priority="162" operator="lessThan">
      <formula>0</formula>
    </cfRule>
  </conditionalFormatting>
  <conditionalFormatting sqref="F3240">
    <cfRule type="cellIs" dxfId="156" priority="161" operator="lessThan">
      <formula>0</formula>
    </cfRule>
  </conditionalFormatting>
  <conditionalFormatting sqref="F3241">
    <cfRule type="cellIs" dxfId="155" priority="160" operator="lessThan">
      <formula>0</formula>
    </cfRule>
  </conditionalFormatting>
  <conditionalFormatting sqref="F3241">
    <cfRule type="cellIs" dxfId="154" priority="159" operator="lessThan">
      <formula>0</formula>
    </cfRule>
  </conditionalFormatting>
  <conditionalFormatting sqref="F3242">
    <cfRule type="cellIs" dxfId="153" priority="158" operator="lessThan">
      <formula>0</formula>
    </cfRule>
  </conditionalFormatting>
  <conditionalFormatting sqref="F3242">
    <cfRule type="cellIs" dxfId="152" priority="157" operator="lessThan">
      <formula>0</formula>
    </cfRule>
  </conditionalFormatting>
  <conditionalFormatting sqref="F3243">
    <cfRule type="cellIs" dxfId="151" priority="156" operator="lessThan">
      <formula>0</formula>
    </cfRule>
  </conditionalFormatting>
  <conditionalFormatting sqref="F3243">
    <cfRule type="cellIs" dxfId="150" priority="155" operator="lessThan">
      <formula>0</formula>
    </cfRule>
  </conditionalFormatting>
  <conditionalFormatting sqref="F3244">
    <cfRule type="cellIs" dxfId="149" priority="154" operator="lessThan">
      <formula>0</formula>
    </cfRule>
  </conditionalFormatting>
  <conditionalFormatting sqref="F3244">
    <cfRule type="cellIs" dxfId="148" priority="153" operator="lessThan">
      <formula>0</formula>
    </cfRule>
  </conditionalFormatting>
  <conditionalFormatting sqref="F3245">
    <cfRule type="cellIs" dxfId="147" priority="152" operator="lessThan">
      <formula>0</formula>
    </cfRule>
  </conditionalFormatting>
  <conditionalFormatting sqref="F3245">
    <cfRule type="cellIs" dxfId="146" priority="151" operator="lessThan">
      <formula>0</formula>
    </cfRule>
  </conditionalFormatting>
  <conditionalFormatting sqref="F3246">
    <cfRule type="cellIs" dxfId="145" priority="150" operator="lessThan">
      <formula>0</formula>
    </cfRule>
  </conditionalFormatting>
  <conditionalFormatting sqref="F3246">
    <cfRule type="cellIs" dxfId="144" priority="149" operator="lessThan">
      <formula>0</formula>
    </cfRule>
  </conditionalFormatting>
  <conditionalFormatting sqref="F3247">
    <cfRule type="cellIs" dxfId="143" priority="148" operator="lessThan">
      <formula>0</formula>
    </cfRule>
  </conditionalFormatting>
  <conditionalFormatting sqref="F3247">
    <cfRule type="cellIs" dxfId="142" priority="147" operator="lessThan">
      <formula>0</formula>
    </cfRule>
  </conditionalFormatting>
  <conditionalFormatting sqref="F3248">
    <cfRule type="cellIs" dxfId="141" priority="146" operator="lessThan">
      <formula>0</formula>
    </cfRule>
  </conditionalFormatting>
  <conditionalFormatting sqref="F3248">
    <cfRule type="cellIs" dxfId="140" priority="145" operator="lessThan">
      <formula>0</formula>
    </cfRule>
  </conditionalFormatting>
  <conditionalFormatting sqref="F3249">
    <cfRule type="cellIs" dxfId="139" priority="144" operator="lessThan">
      <formula>0</formula>
    </cfRule>
  </conditionalFormatting>
  <conditionalFormatting sqref="F3249">
    <cfRule type="cellIs" dxfId="138" priority="143" operator="lessThan">
      <formula>0</formula>
    </cfRule>
  </conditionalFormatting>
  <conditionalFormatting sqref="F3250">
    <cfRule type="cellIs" dxfId="137" priority="142" operator="lessThan">
      <formula>0</formula>
    </cfRule>
  </conditionalFormatting>
  <conditionalFormatting sqref="F3250">
    <cfRule type="cellIs" dxfId="136" priority="141" operator="lessThan">
      <formula>0</formula>
    </cfRule>
  </conditionalFormatting>
  <conditionalFormatting sqref="F3251">
    <cfRule type="cellIs" dxfId="135" priority="140" operator="lessThan">
      <formula>0</formula>
    </cfRule>
  </conditionalFormatting>
  <conditionalFormatting sqref="F3251">
    <cfRule type="cellIs" dxfId="134" priority="139" operator="lessThan">
      <formula>0</formula>
    </cfRule>
  </conditionalFormatting>
  <conditionalFormatting sqref="F3252">
    <cfRule type="cellIs" dxfId="133" priority="138" operator="lessThan">
      <formula>0</formula>
    </cfRule>
  </conditionalFormatting>
  <conditionalFormatting sqref="F3252">
    <cfRule type="cellIs" dxfId="132" priority="137" operator="lessThan">
      <formula>0</formula>
    </cfRule>
  </conditionalFormatting>
  <conditionalFormatting sqref="F3253">
    <cfRule type="cellIs" dxfId="131" priority="136" operator="lessThan">
      <formula>0</formula>
    </cfRule>
  </conditionalFormatting>
  <conditionalFormatting sqref="F3253">
    <cfRule type="cellIs" dxfId="130" priority="135" operator="lessThan">
      <formula>0</formula>
    </cfRule>
  </conditionalFormatting>
  <conditionalFormatting sqref="F3254">
    <cfRule type="cellIs" dxfId="129" priority="134" operator="lessThan">
      <formula>0</formula>
    </cfRule>
  </conditionalFormatting>
  <conditionalFormatting sqref="F3254">
    <cfRule type="cellIs" dxfId="128" priority="133" operator="lessThan">
      <formula>0</formula>
    </cfRule>
  </conditionalFormatting>
  <conditionalFormatting sqref="F3255">
    <cfRule type="cellIs" dxfId="127" priority="132" operator="lessThan">
      <formula>0</formula>
    </cfRule>
  </conditionalFormatting>
  <conditionalFormatting sqref="F3255">
    <cfRule type="cellIs" dxfId="126" priority="131" operator="lessThan">
      <formula>0</formula>
    </cfRule>
  </conditionalFormatting>
  <conditionalFormatting sqref="F3256">
    <cfRule type="cellIs" dxfId="125" priority="130" operator="lessThan">
      <formula>0</formula>
    </cfRule>
  </conditionalFormatting>
  <conditionalFormatting sqref="F3256">
    <cfRule type="cellIs" dxfId="124" priority="129" operator="lessThan">
      <formula>0</formula>
    </cfRule>
  </conditionalFormatting>
  <conditionalFormatting sqref="F3257">
    <cfRule type="cellIs" dxfId="123" priority="128" operator="lessThan">
      <formula>0</formula>
    </cfRule>
  </conditionalFormatting>
  <conditionalFormatting sqref="F3257">
    <cfRule type="cellIs" dxfId="122" priority="127" operator="lessThan">
      <formula>0</formula>
    </cfRule>
  </conditionalFormatting>
  <conditionalFormatting sqref="F3258">
    <cfRule type="cellIs" dxfId="121" priority="126" operator="lessThan">
      <formula>0</formula>
    </cfRule>
  </conditionalFormatting>
  <conditionalFormatting sqref="F3258">
    <cfRule type="cellIs" dxfId="120" priority="125" operator="lessThan">
      <formula>0</formula>
    </cfRule>
  </conditionalFormatting>
  <conditionalFormatting sqref="F3259">
    <cfRule type="cellIs" dxfId="119" priority="124" operator="lessThan">
      <formula>0</formula>
    </cfRule>
  </conditionalFormatting>
  <conditionalFormatting sqref="F3259">
    <cfRule type="cellIs" dxfId="118" priority="123" operator="lessThan">
      <formula>0</formula>
    </cfRule>
  </conditionalFormatting>
  <conditionalFormatting sqref="F3260">
    <cfRule type="cellIs" dxfId="117" priority="122" operator="lessThan">
      <formula>0</formula>
    </cfRule>
  </conditionalFormatting>
  <conditionalFormatting sqref="F3260">
    <cfRule type="cellIs" dxfId="116" priority="121" operator="lessThan">
      <formula>0</formula>
    </cfRule>
  </conditionalFormatting>
  <conditionalFormatting sqref="F3261">
    <cfRule type="cellIs" dxfId="115" priority="120" operator="lessThan">
      <formula>0</formula>
    </cfRule>
  </conditionalFormatting>
  <conditionalFormatting sqref="F3261">
    <cfRule type="cellIs" dxfId="114" priority="119" operator="lessThan">
      <formula>0</formula>
    </cfRule>
  </conditionalFormatting>
  <conditionalFormatting sqref="F3262">
    <cfRule type="cellIs" dxfId="113" priority="118" operator="lessThan">
      <formula>0</formula>
    </cfRule>
  </conditionalFormatting>
  <conditionalFormatting sqref="F3262">
    <cfRule type="cellIs" dxfId="112" priority="117" operator="lessThan">
      <formula>0</formula>
    </cfRule>
  </conditionalFormatting>
  <conditionalFormatting sqref="F3263">
    <cfRule type="cellIs" dxfId="111" priority="116" operator="lessThan">
      <formula>0</formula>
    </cfRule>
  </conditionalFormatting>
  <conditionalFormatting sqref="F3263">
    <cfRule type="cellIs" dxfId="110" priority="115" operator="lessThan">
      <formula>0</formula>
    </cfRule>
  </conditionalFormatting>
  <conditionalFormatting sqref="F3264">
    <cfRule type="cellIs" dxfId="109" priority="114" operator="lessThan">
      <formula>0</formula>
    </cfRule>
  </conditionalFormatting>
  <conditionalFormatting sqref="F3264">
    <cfRule type="cellIs" dxfId="108" priority="113" operator="lessThan">
      <formula>0</formula>
    </cfRule>
  </conditionalFormatting>
  <conditionalFormatting sqref="F3265">
    <cfRule type="cellIs" dxfId="107" priority="112" operator="lessThan">
      <formula>0</formula>
    </cfRule>
  </conditionalFormatting>
  <conditionalFormatting sqref="F3265">
    <cfRule type="cellIs" dxfId="106" priority="111" operator="lessThan">
      <formula>0</formula>
    </cfRule>
  </conditionalFormatting>
  <conditionalFormatting sqref="F3266">
    <cfRule type="cellIs" dxfId="105" priority="110" operator="lessThan">
      <formula>0</formula>
    </cfRule>
  </conditionalFormatting>
  <conditionalFormatting sqref="F3266">
    <cfRule type="cellIs" dxfId="104" priority="109" operator="lessThan">
      <formula>0</formula>
    </cfRule>
  </conditionalFormatting>
  <conditionalFormatting sqref="F3267">
    <cfRule type="cellIs" dxfId="103" priority="108" operator="lessThan">
      <formula>0</formula>
    </cfRule>
  </conditionalFormatting>
  <conditionalFormatting sqref="F3267">
    <cfRule type="cellIs" dxfId="102" priority="107" operator="lessThan">
      <formula>0</formula>
    </cfRule>
  </conditionalFormatting>
  <conditionalFormatting sqref="F3268">
    <cfRule type="cellIs" dxfId="101" priority="106" operator="lessThan">
      <formula>0</formula>
    </cfRule>
  </conditionalFormatting>
  <conditionalFormatting sqref="F3268">
    <cfRule type="cellIs" dxfId="100" priority="105" operator="lessThan">
      <formula>0</formula>
    </cfRule>
  </conditionalFormatting>
  <conditionalFormatting sqref="F3269">
    <cfRule type="cellIs" dxfId="99" priority="104" operator="lessThan">
      <formula>0</formula>
    </cfRule>
  </conditionalFormatting>
  <conditionalFormatting sqref="F3269">
    <cfRule type="cellIs" dxfId="98" priority="103" operator="lessThan">
      <formula>0</formula>
    </cfRule>
  </conditionalFormatting>
  <conditionalFormatting sqref="F3270">
    <cfRule type="cellIs" dxfId="97" priority="102" operator="lessThan">
      <formula>0</formula>
    </cfRule>
  </conditionalFormatting>
  <conditionalFormatting sqref="F3270">
    <cfRule type="cellIs" dxfId="96" priority="101" operator="lessThan">
      <formula>0</formula>
    </cfRule>
  </conditionalFormatting>
  <conditionalFormatting sqref="F3271">
    <cfRule type="cellIs" dxfId="95" priority="100" operator="lessThan">
      <formula>0</formula>
    </cfRule>
  </conditionalFormatting>
  <conditionalFormatting sqref="F3271">
    <cfRule type="cellIs" dxfId="94" priority="99" operator="lessThan">
      <formula>0</formula>
    </cfRule>
  </conditionalFormatting>
  <conditionalFormatting sqref="F3272">
    <cfRule type="cellIs" dxfId="93" priority="98" operator="lessThan">
      <formula>0</formula>
    </cfRule>
  </conditionalFormatting>
  <conditionalFormatting sqref="F3272">
    <cfRule type="cellIs" dxfId="92" priority="97" operator="lessThan">
      <formula>0</formula>
    </cfRule>
  </conditionalFormatting>
  <conditionalFormatting sqref="F3273">
    <cfRule type="cellIs" dxfId="91" priority="96" operator="lessThan">
      <formula>0</formula>
    </cfRule>
  </conditionalFormatting>
  <conditionalFormatting sqref="F3273">
    <cfRule type="cellIs" dxfId="90" priority="95" operator="lessThan">
      <formula>0</formula>
    </cfRule>
  </conditionalFormatting>
  <conditionalFormatting sqref="F3274">
    <cfRule type="cellIs" dxfId="89" priority="94" operator="lessThan">
      <formula>0</formula>
    </cfRule>
  </conditionalFormatting>
  <conditionalFormatting sqref="F3274">
    <cfRule type="cellIs" dxfId="88" priority="93" operator="lessThan">
      <formula>0</formula>
    </cfRule>
  </conditionalFormatting>
  <conditionalFormatting sqref="F3275">
    <cfRule type="cellIs" dxfId="87" priority="92" operator="lessThan">
      <formula>0</formula>
    </cfRule>
  </conditionalFormatting>
  <conditionalFormatting sqref="F3275">
    <cfRule type="cellIs" dxfId="86" priority="91" operator="lessThan">
      <formula>0</formula>
    </cfRule>
  </conditionalFormatting>
  <conditionalFormatting sqref="F3276">
    <cfRule type="cellIs" dxfId="85" priority="90" operator="lessThan">
      <formula>0</formula>
    </cfRule>
  </conditionalFormatting>
  <conditionalFormatting sqref="F3276">
    <cfRule type="cellIs" dxfId="84" priority="89" operator="lessThan">
      <formula>0</formula>
    </cfRule>
  </conditionalFormatting>
  <conditionalFormatting sqref="F3277">
    <cfRule type="cellIs" dxfId="83" priority="88" operator="lessThan">
      <formula>0</formula>
    </cfRule>
  </conditionalFormatting>
  <conditionalFormatting sqref="F3277">
    <cfRule type="cellIs" dxfId="82" priority="87" operator="lessThan">
      <formula>0</formula>
    </cfRule>
  </conditionalFormatting>
  <conditionalFormatting sqref="F3278">
    <cfRule type="cellIs" dxfId="81" priority="86" operator="lessThan">
      <formula>0</formula>
    </cfRule>
  </conditionalFormatting>
  <conditionalFormatting sqref="F3278">
    <cfRule type="cellIs" dxfId="80" priority="85" operator="lessThan">
      <formula>0</formula>
    </cfRule>
  </conditionalFormatting>
  <conditionalFormatting sqref="F3279">
    <cfRule type="cellIs" dxfId="79" priority="84" operator="lessThan">
      <formula>0</formula>
    </cfRule>
  </conditionalFormatting>
  <conditionalFormatting sqref="F3279">
    <cfRule type="cellIs" dxfId="78" priority="83" operator="lessThan">
      <formula>0</formula>
    </cfRule>
  </conditionalFormatting>
  <conditionalFormatting sqref="F3280">
    <cfRule type="cellIs" dxfId="77" priority="82" operator="lessThan">
      <formula>0</formula>
    </cfRule>
  </conditionalFormatting>
  <conditionalFormatting sqref="F3280">
    <cfRule type="cellIs" dxfId="76" priority="81" operator="lessThan">
      <formula>0</formula>
    </cfRule>
  </conditionalFormatting>
  <conditionalFormatting sqref="F3281">
    <cfRule type="cellIs" dxfId="75" priority="80" operator="lessThan">
      <formula>0</formula>
    </cfRule>
  </conditionalFormatting>
  <conditionalFormatting sqref="F3281">
    <cfRule type="cellIs" dxfId="74" priority="79" operator="lessThan">
      <formula>0</formula>
    </cfRule>
  </conditionalFormatting>
  <conditionalFormatting sqref="F3282">
    <cfRule type="cellIs" dxfId="73" priority="78" operator="lessThan">
      <formula>0</formula>
    </cfRule>
  </conditionalFormatting>
  <conditionalFormatting sqref="F3282">
    <cfRule type="cellIs" dxfId="72" priority="77" operator="lessThan">
      <formula>0</formula>
    </cfRule>
  </conditionalFormatting>
  <conditionalFormatting sqref="F3283">
    <cfRule type="cellIs" dxfId="71" priority="76" operator="lessThan">
      <formula>0</formula>
    </cfRule>
  </conditionalFormatting>
  <conditionalFormatting sqref="F3283">
    <cfRule type="cellIs" dxfId="70" priority="75" operator="lessThan">
      <formula>0</formula>
    </cfRule>
  </conditionalFormatting>
  <conditionalFormatting sqref="F3284">
    <cfRule type="cellIs" dxfId="69" priority="74" operator="lessThan">
      <formula>0</formula>
    </cfRule>
  </conditionalFormatting>
  <conditionalFormatting sqref="F3284">
    <cfRule type="cellIs" dxfId="68" priority="73" operator="lessThan">
      <formula>0</formula>
    </cfRule>
  </conditionalFormatting>
  <conditionalFormatting sqref="F3285">
    <cfRule type="cellIs" dxfId="67" priority="72" operator="lessThan">
      <formula>0</formula>
    </cfRule>
  </conditionalFormatting>
  <conditionalFormatting sqref="F3285">
    <cfRule type="cellIs" dxfId="66" priority="71" operator="lessThan">
      <formula>0</formula>
    </cfRule>
  </conditionalFormatting>
  <conditionalFormatting sqref="F3286">
    <cfRule type="cellIs" dxfId="65" priority="70" operator="lessThan">
      <formula>0</formula>
    </cfRule>
  </conditionalFormatting>
  <conditionalFormatting sqref="F3286">
    <cfRule type="cellIs" dxfId="64" priority="69" operator="lessThan">
      <formula>0</formula>
    </cfRule>
  </conditionalFormatting>
  <conditionalFormatting sqref="F3287">
    <cfRule type="cellIs" dxfId="63" priority="68" operator="lessThan">
      <formula>0</formula>
    </cfRule>
  </conditionalFormatting>
  <conditionalFormatting sqref="F3287">
    <cfRule type="cellIs" dxfId="62" priority="67" operator="lessThan">
      <formula>0</formula>
    </cfRule>
  </conditionalFormatting>
  <conditionalFormatting sqref="F3288">
    <cfRule type="cellIs" dxfId="61" priority="66" operator="lessThan">
      <formula>0</formula>
    </cfRule>
  </conditionalFormatting>
  <conditionalFormatting sqref="F3288">
    <cfRule type="cellIs" dxfId="60" priority="65" operator="lessThan">
      <formula>0</formula>
    </cfRule>
  </conditionalFormatting>
  <conditionalFormatting sqref="F3290">
    <cfRule type="cellIs" dxfId="59" priority="64" operator="lessThan">
      <formula>0</formula>
    </cfRule>
  </conditionalFormatting>
  <conditionalFormatting sqref="F3290">
    <cfRule type="cellIs" dxfId="58" priority="63" operator="lessThan">
      <formula>0</formula>
    </cfRule>
  </conditionalFormatting>
  <conditionalFormatting sqref="F3291">
    <cfRule type="cellIs" dxfId="57" priority="62" operator="lessThan">
      <formula>0</formula>
    </cfRule>
  </conditionalFormatting>
  <conditionalFormatting sqref="F3291">
    <cfRule type="cellIs" dxfId="56" priority="61" operator="lessThan">
      <formula>0</formula>
    </cfRule>
  </conditionalFormatting>
  <conditionalFormatting sqref="F3292">
    <cfRule type="cellIs" dxfId="55" priority="60" operator="lessThan">
      <formula>0</formula>
    </cfRule>
  </conditionalFormatting>
  <conditionalFormatting sqref="F3292">
    <cfRule type="cellIs" dxfId="54" priority="59" operator="lessThan">
      <formula>0</formula>
    </cfRule>
  </conditionalFormatting>
  <conditionalFormatting sqref="F3293">
    <cfRule type="cellIs" dxfId="53" priority="56" operator="lessThan">
      <formula>0</formula>
    </cfRule>
  </conditionalFormatting>
  <conditionalFormatting sqref="F3293">
    <cfRule type="cellIs" dxfId="52" priority="55" operator="lessThan">
      <formula>0</formula>
    </cfRule>
  </conditionalFormatting>
  <conditionalFormatting sqref="F3294">
    <cfRule type="cellIs" dxfId="51" priority="54" operator="lessThan">
      <formula>0</formula>
    </cfRule>
  </conditionalFormatting>
  <conditionalFormatting sqref="F3294">
    <cfRule type="cellIs" dxfId="50" priority="53" operator="lessThan">
      <formula>0</formula>
    </cfRule>
  </conditionalFormatting>
  <conditionalFormatting sqref="F3295">
    <cfRule type="cellIs" dxfId="49" priority="52" operator="lessThan">
      <formula>0</formula>
    </cfRule>
  </conditionalFormatting>
  <conditionalFormatting sqref="F3295">
    <cfRule type="cellIs" dxfId="48" priority="51" operator="lessThan">
      <formula>0</formula>
    </cfRule>
  </conditionalFormatting>
  <conditionalFormatting sqref="F3296">
    <cfRule type="cellIs" dxfId="47" priority="50" operator="lessThan">
      <formula>0</formula>
    </cfRule>
  </conditionalFormatting>
  <conditionalFormatting sqref="F3296">
    <cfRule type="cellIs" dxfId="46" priority="49" operator="lessThan">
      <formula>0</formula>
    </cfRule>
  </conditionalFormatting>
  <conditionalFormatting sqref="F3297">
    <cfRule type="cellIs" dxfId="45" priority="48" operator="lessThan">
      <formula>0</formula>
    </cfRule>
  </conditionalFormatting>
  <conditionalFormatting sqref="F3297">
    <cfRule type="cellIs" dxfId="44" priority="47" operator="lessThan">
      <formula>0</formula>
    </cfRule>
  </conditionalFormatting>
  <conditionalFormatting sqref="F3298">
    <cfRule type="cellIs" dxfId="43" priority="46" operator="lessThan">
      <formula>0</formula>
    </cfRule>
  </conditionalFormatting>
  <conditionalFormatting sqref="F3298">
    <cfRule type="cellIs" dxfId="42" priority="45" operator="lessThan">
      <formula>0</formula>
    </cfRule>
  </conditionalFormatting>
  <conditionalFormatting sqref="F3299">
    <cfRule type="cellIs" dxfId="41" priority="44" operator="lessThan">
      <formula>0</formula>
    </cfRule>
  </conditionalFormatting>
  <conditionalFormatting sqref="F3299">
    <cfRule type="cellIs" dxfId="40" priority="43" operator="lessThan">
      <formula>0</formula>
    </cfRule>
  </conditionalFormatting>
  <conditionalFormatting sqref="F3300">
    <cfRule type="cellIs" dxfId="39" priority="42" operator="lessThan">
      <formula>0</formula>
    </cfRule>
  </conditionalFormatting>
  <conditionalFormatting sqref="F3300">
    <cfRule type="cellIs" dxfId="38" priority="41" operator="lessThan">
      <formula>0</formula>
    </cfRule>
  </conditionalFormatting>
  <conditionalFormatting sqref="F3301">
    <cfRule type="cellIs" dxfId="37" priority="40" operator="lessThan">
      <formula>0</formula>
    </cfRule>
  </conditionalFormatting>
  <conditionalFormatting sqref="F3301">
    <cfRule type="cellIs" dxfId="36" priority="39" operator="lessThan">
      <formula>0</formula>
    </cfRule>
  </conditionalFormatting>
  <conditionalFormatting sqref="F3302">
    <cfRule type="cellIs" dxfId="35" priority="38" operator="lessThan">
      <formula>0</formula>
    </cfRule>
  </conditionalFormatting>
  <conditionalFormatting sqref="F3302">
    <cfRule type="cellIs" dxfId="34" priority="37" operator="lessThan">
      <formula>0</formula>
    </cfRule>
  </conditionalFormatting>
  <conditionalFormatting sqref="F3303">
    <cfRule type="cellIs" dxfId="33" priority="36" operator="lessThan">
      <formula>0</formula>
    </cfRule>
  </conditionalFormatting>
  <conditionalFormatting sqref="F3303">
    <cfRule type="cellIs" dxfId="32" priority="35" operator="lessThan">
      <formula>0</formula>
    </cfRule>
  </conditionalFormatting>
  <conditionalFormatting sqref="F3304">
    <cfRule type="cellIs" dxfId="31" priority="34" operator="lessThan">
      <formula>0</formula>
    </cfRule>
  </conditionalFormatting>
  <conditionalFormatting sqref="F3304">
    <cfRule type="cellIs" dxfId="30" priority="33" operator="lessThan">
      <formula>0</formula>
    </cfRule>
  </conditionalFormatting>
  <conditionalFormatting sqref="F3305">
    <cfRule type="cellIs" dxfId="29" priority="32" operator="lessThan">
      <formula>0</formula>
    </cfRule>
  </conditionalFormatting>
  <conditionalFormatting sqref="F3305">
    <cfRule type="cellIs" dxfId="28" priority="31" operator="lessThan">
      <formula>0</formula>
    </cfRule>
  </conditionalFormatting>
  <conditionalFormatting sqref="F3306">
    <cfRule type="cellIs" dxfId="27" priority="30" operator="lessThan">
      <formula>0</formula>
    </cfRule>
  </conditionalFormatting>
  <conditionalFormatting sqref="F3306">
    <cfRule type="cellIs" dxfId="26" priority="29" operator="lessThan">
      <formula>0</formula>
    </cfRule>
  </conditionalFormatting>
  <conditionalFormatting sqref="F3307">
    <cfRule type="cellIs" dxfId="25" priority="28" operator="lessThan">
      <formula>0</formula>
    </cfRule>
  </conditionalFormatting>
  <conditionalFormatting sqref="F3307">
    <cfRule type="cellIs" dxfId="24" priority="27" operator="lessThan">
      <formula>0</formula>
    </cfRule>
  </conditionalFormatting>
  <conditionalFormatting sqref="F3308">
    <cfRule type="cellIs" dxfId="23" priority="26" operator="lessThan">
      <formula>0</formula>
    </cfRule>
  </conditionalFormatting>
  <conditionalFormatting sqref="F3308">
    <cfRule type="cellIs" dxfId="22" priority="25" operator="lessThan">
      <formula>0</formula>
    </cfRule>
  </conditionalFormatting>
  <conditionalFormatting sqref="F3309">
    <cfRule type="cellIs" dxfId="21" priority="24" operator="lessThan">
      <formula>0</formula>
    </cfRule>
  </conditionalFormatting>
  <conditionalFormatting sqref="F3309">
    <cfRule type="cellIs" dxfId="20" priority="23" operator="lessThan">
      <formula>0</formula>
    </cfRule>
  </conditionalFormatting>
  <conditionalFormatting sqref="F3310">
    <cfRule type="cellIs" dxfId="19" priority="22" operator="lessThan">
      <formula>0</formula>
    </cfRule>
  </conditionalFormatting>
  <conditionalFormatting sqref="F3310">
    <cfRule type="cellIs" dxfId="18" priority="21" operator="lessThan">
      <formula>0</formula>
    </cfRule>
  </conditionalFormatting>
  <conditionalFormatting sqref="F3311">
    <cfRule type="cellIs" dxfId="17" priority="20" operator="lessThan">
      <formula>0</formula>
    </cfRule>
  </conditionalFormatting>
  <conditionalFormatting sqref="F3311">
    <cfRule type="cellIs" dxfId="16" priority="19" operator="lessThan">
      <formula>0</formula>
    </cfRule>
  </conditionalFormatting>
  <conditionalFormatting sqref="F3312">
    <cfRule type="cellIs" dxfId="15" priority="18" operator="lessThan">
      <formula>0</formula>
    </cfRule>
  </conditionalFormatting>
  <conditionalFormatting sqref="F3312">
    <cfRule type="cellIs" dxfId="14" priority="17" operator="lessThan">
      <formula>0</formula>
    </cfRule>
  </conditionalFormatting>
  <conditionalFormatting sqref="F3313">
    <cfRule type="cellIs" dxfId="13" priority="16" operator="lessThan">
      <formula>0</formula>
    </cfRule>
  </conditionalFormatting>
  <conditionalFormatting sqref="F3313">
    <cfRule type="cellIs" dxfId="12" priority="15" operator="lessThan">
      <formula>0</formula>
    </cfRule>
  </conditionalFormatting>
  <conditionalFormatting sqref="F3314">
    <cfRule type="cellIs" dxfId="11" priority="12" operator="lessThan">
      <formula>0</formula>
    </cfRule>
  </conditionalFormatting>
  <conditionalFormatting sqref="F3314">
    <cfRule type="cellIs" dxfId="10" priority="11" operator="lessThan">
      <formula>0</formula>
    </cfRule>
  </conditionalFormatting>
  <conditionalFormatting sqref="F3317">
    <cfRule type="cellIs" dxfId="9" priority="10" operator="lessThan">
      <formula>0</formula>
    </cfRule>
  </conditionalFormatting>
  <conditionalFormatting sqref="F3318">
    <cfRule type="cellIs" dxfId="8" priority="9" operator="lessThan">
      <formula>0</formula>
    </cfRule>
  </conditionalFormatting>
  <conditionalFormatting sqref="F3319">
    <cfRule type="cellIs" dxfId="7" priority="8" operator="lessThan">
      <formula>0</formula>
    </cfRule>
  </conditionalFormatting>
  <conditionalFormatting sqref="F3320">
    <cfRule type="cellIs" dxfId="6" priority="7" operator="lessThan">
      <formula>0</formula>
    </cfRule>
  </conditionalFormatting>
  <conditionalFormatting sqref="F3321">
    <cfRule type="cellIs" dxfId="5" priority="6" operator="lessThan">
      <formula>0</formula>
    </cfRule>
  </conditionalFormatting>
  <conditionalFormatting sqref="F3322">
    <cfRule type="cellIs" dxfId="4" priority="5" operator="lessThan">
      <formula>0</formula>
    </cfRule>
  </conditionalFormatting>
  <conditionalFormatting sqref="F3323">
    <cfRule type="cellIs" dxfId="3" priority="4" operator="lessThan">
      <formula>0</formula>
    </cfRule>
  </conditionalFormatting>
  <conditionalFormatting sqref="F3324">
    <cfRule type="cellIs" dxfId="2" priority="3" operator="lessThan">
      <formula>0</formula>
    </cfRule>
  </conditionalFormatting>
  <conditionalFormatting sqref="F3325">
    <cfRule type="cellIs" dxfId="1" priority="2" operator="lessThan">
      <formula>0</formula>
    </cfRule>
  </conditionalFormatting>
  <conditionalFormatting sqref="F332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N117" sqref="N117"/>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45582</v>
      </c>
      <c r="M1" s="1700" t="s">
        <v>208</v>
      </c>
      <c r="N1" s="1701"/>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가격및재고'!N7052</f>
        <v>2056.875</v>
      </c>
      <c r="L38" s="515"/>
      <c r="M38" s="1453"/>
      <c r="N38" s="1454">
        <f>'Pb 가격및재고'!O7052</f>
        <v>2092.4529702970299</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49.51785714285711</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1356.28</v>
      </c>
      <c r="L62" s="1081"/>
      <c r="M62" s="515"/>
      <c r="N62" s="1454">
        <v>1365.55</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8.4300000000000637</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1343.16</v>
      </c>
      <c r="L86" s="844"/>
      <c r="M86" s="844"/>
      <c r="N86" s="1454">
        <v>1352.35</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8.3400000000001455</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1470.71</v>
      </c>
      <c r="L97" s="844"/>
      <c r="M97" s="844"/>
      <c r="N97" s="1454">
        <v>1470.32</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-10.889999999999873</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가격및재고'!G3326</f>
        <v>33160.416666666664</v>
      </c>
      <c r="L116" s="844"/>
      <c r="M116" s="844"/>
      <c r="N116" s="389">
        <f>'Sn 가격및재고'!H3326</f>
        <v>30310.321782178216</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1516.6071428571413</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안티모니'!E4265</f>
        <v>30665</v>
      </c>
      <c r="L138" s="636"/>
      <c r="M138" s="636"/>
      <c r="N138" s="1352">
        <f>'Sb 안티모니'!F4265</f>
        <v>19173.945783132531</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3808.75</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702" t="s">
        <v>200</v>
      </c>
      <c r="B3" s="1702"/>
      <c r="C3" s="1702"/>
      <c r="D3" s="1702"/>
      <c r="E3" s="1702"/>
      <c r="F3" s="1702"/>
      <c r="G3" s="1702"/>
      <c r="H3" s="1702"/>
      <c r="I3" s="170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2024-10-06T23:59:07Z</cp:lastPrinted>
  <dcterms:created xsi:type="dcterms:W3CDTF">2002-04-26T04:09:18Z</dcterms:created>
  <dcterms:modified xsi:type="dcterms:W3CDTF">2024-10-16T23:33:19Z</dcterms:modified>
  <cp:category/>
  <cp:contentStatus/>
</cp:coreProperties>
</file>