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9F6E8EF6-57E8-4A64-8DC5-4E5614BE3662}" xr6:coauthVersionLast="36" xr6:coauthVersionMax="36" xr10:uidLastSave="{00000000-0000-0000-0000-000000000000}"/>
  <bookViews>
    <workbookView xWindow="0" yWindow="0" windowWidth="23040" windowHeight="9648"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34" i="6" l="1"/>
  <c r="Q7034" i="6"/>
  <c r="J116" i="10" l="1"/>
  <c r="N116" i="10"/>
  <c r="N38" i="10"/>
  <c r="J38" i="10"/>
  <c r="H3309" i="17"/>
  <c r="G3309" i="17"/>
  <c r="F3309" i="17"/>
  <c r="E3309" i="17"/>
  <c r="X7034" i="6"/>
  <c r="O7034" i="6"/>
  <c r="N7034" i="6"/>
  <c r="M7034" i="6"/>
  <c r="I7034" i="6"/>
  <c r="N138" i="10" l="1"/>
  <c r="J138" i="10"/>
  <c r="E4258" i="13"/>
  <c r="F4258" i="13"/>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W7026" i="6" l="1"/>
  <c r="Q7026" i="6"/>
  <c r="F3301" i="17" l="1"/>
  <c r="E3301" i="17"/>
  <c r="X7026" i="6"/>
  <c r="M7026" i="6"/>
  <c r="I7026" i="6"/>
  <c r="W7025" i="6" l="1"/>
  <c r="Q7025" i="6"/>
  <c r="X7025" i="6"/>
  <c r="F3300" i="17"/>
  <c r="E3300" i="17"/>
  <c r="M7025" i="6"/>
  <c r="I7025" i="6"/>
  <c r="W7024" i="6" l="1"/>
  <c r="Q7024" i="6"/>
  <c r="F3299" i="17" l="1"/>
  <c r="E3299" i="17"/>
  <c r="X7024" i="6"/>
  <c r="M7024" i="6"/>
  <c r="I7024" i="6"/>
  <c r="W7023" i="6" l="1"/>
  <c r="Q7023" i="6"/>
  <c r="F3298" i="17"/>
  <c r="E3298" i="17"/>
  <c r="X7023" i="6"/>
  <c r="M7023" i="6"/>
  <c r="I7023" i="6"/>
  <c r="Q7022" i="6" l="1"/>
  <c r="W7022" i="6" s="1"/>
  <c r="F3297" i="17"/>
  <c r="E3297" i="17"/>
  <c r="X7022" i="6"/>
  <c r="I7022" i="6"/>
  <c r="M7022" i="6"/>
  <c r="F2970" i="17" l="1"/>
  <c r="W7021" i="6"/>
  <c r="Q7021" i="6"/>
  <c r="F3296" i="17"/>
  <c r="E3296" i="17"/>
  <c r="X7021" i="6"/>
  <c r="M7021" i="6"/>
  <c r="I7021" i="6"/>
  <c r="Q7020" i="6" l="1"/>
  <c r="W7020" i="6" s="1"/>
  <c r="F3295" i="17"/>
  <c r="E3295" i="17"/>
  <c r="X7020" i="6"/>
  <c r="I7020" i="6"/>
  <c r="M7020" i="6"/>
  <c r="Q7019" i="6" l="1"/>
  <c r="W7019" i="6" s="1"/>
  <c r="I7019" i="6"/>
  <c r="V7018" i="6"/>
  <c r="X7018" i="6" s="1"/>
  <c r="X7019" i="6"/>
  <c r="F3294" i="17"/>
  <c r="E3294" i="17"/>
  <c r="M7019" i="6"/>
  <c r="J87" i="10" l="1"/>
  <c r="W7017" i="6" l="1"/>
  <c r="Q7017" i="6"/>
  <c r="E4252" i="13"/>
  <c r="I138" i="10" s="1"/>
  <c r="J139"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H117" i="10" l="1"/>
  <c r="F139" i="10"/>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<sst xmlns="http://schemas.openxmlformats.org/spreadsheetml/2006/main" count="712" uniqueCount="213">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</sst>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7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0" fontId="0" fillId="0" borderId="0" xfId="0" applyAlignment="1">
      <alignment horizont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2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opLeftCell="C1" zoomScaleNormal="100" workbookViewId="0">
      <pane ySplit="2" topLeftCell="A7016" activePane="bottomLeft" state="frozen"/>
      <selection pane="bottomLeft" activeCell="Q7034" sqref="Q703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41" t="s">
        <v>0</v>
      </c>
      <c r="B1" s="1543"/>
      <c r="C1" s="1543"/>
      <c r="D1" s="1543"/>
      <c r="E1" s="1543"/>
      <c r="F1" s="1547" t="s">
        <v>1</v>
      </c>
      <c r="G1" s="1547"/>
      <c r="H1" s="1544" t="s">
        <v>2</v>
      </c>
      <c r="I1" s="1544"/>
      <c r="J1" s="399" t="s">
        <v>3</v>
      </c>
      <c r="K1" s="1528" t="s">
        <v>4</v>
      </c>
      <c r="L1" s="1551" t="s">
        <v>5</v>
      </c>
      <c r="M1" s="1553" t="s">
        <v>6</v>
      </c>
      <c r="N1" s="1555" t="s">
        <v>7</v>
      </c>
      <c r="O1" s="1548" t="s">
        <v>8</v>
      </c>
      <c r="P1" s="1537" t="s">
        <v>9</v>
      </c>
      <c r="Q1" s="1537"/>
      <c r="R1" s="1537"/>
      <c r="S1" s="1537"/>
      <c r="T1" s="1537"/>
      <c r="U1" s="1537"/>
      <c r="V1" s="1532" t="s">
        <v>7</v>
      </c>
      <c r="W1" s="1530" t="s">
        <v>10</v>
      </c>
      <c r="X1" s="1557" t="s">
        <v>11</v>
      </c>
    </row>
    <row r="2" spans="1:24" ht="13.5" customHeight="1" thickBot="1">
      <c r="A2" s="1542"/>
      <c r="B2" s="162" t="s">
        <v>12</v>
      </c>
      <c r="C2" s="117" t="s">
        <v>13</v>
      </c>
      <c r="D2" s="117" t="s">
        <v>14</v>
      </c>
      <c r="E2" s="117" t="s">
        <v>15</v>
      </c>
      <c r="F2" s="161" t="s">
        <v>16</v>
      </c>
      <c r="G2" s="161" t="s">
        <v>17</v>
      </c>
      <c r="H2" s="142" t="s">
        <v>18</v>
      </c>
      <c r="I2" s="143" t="s">
        <v>19</v>
      </c>
      <c r="J2" s="398" t="s">
        <v>20</v>
      </c>
      <c r="K2" s="1529"/>
      <c r="L2" s="1552"/>
      <c r="M2" s="1554"/>
      <c r="N2" s="1556"/>
      <c r="O2" s="1549"/>
      <c r="P2" s="192" t="s">
        <v>9</v>
      </c>
      <c r="Q2" s="163" t="s">
        <v>21</v>
      </c>
      <c r="R2" s="163"/>
      <c r="S2" s="163"/>
      <c r="T2" s="163"/>
      <c r="U2" s="164" t="s">
        <v>22</v>
      </c>
      <c r="V2" s="1533"/>
      <c r="W2" s="1531"/>
      <c r="X2" s="155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39" t="s">
        <v>23</v>
      </c>
      <c r="R2310" s="1539"/>
      <c r="S2310" s="1539"/>
      <c r="T2310" s="1539"/>
      <c r="U2310" s="153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39"/>
      <c r="R2311" s="1539"/>
      <c r="S2311" s="1539"/>
      <c r="T2311" s="1539"/>
      <c r="U2311" s="153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39"/>
      <c r="R2312" s="1539"/>
      <c r="S2312" s="1539"/>
      <c r="T2312" s="1539"/>
      <c r="U2312" s="153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39"/>
      <c r="R2313" s="1539"/>
      <c r="S2313" s="1539"/>
      <c r="T2313" s="1539"/>
      <c r="U2313" s="153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39"/>
      <c r="R2314" s="1539"/>
      <c r="S2314" s="1539"/>
      <c r="T2314" s="1539"/>
      <c r="U2314" s="153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39"/>
      <c r="R2315" s="1539"/>
      <c r="S2315" s="1539"/>
      <c r="T2315" s="1539"/>
      <c r="U2315" s="153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39" t="s">
        <v>24</v>
      </c>
      <c r="G2345" s="1539"/>
      <c r="H2345" s="1539"/>
      <c r="I2345" s="153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39"/>
      <c r="G2346" s="1539"/>
      <c r="H2346" s="1539"/>
      <c r="I2346" s="153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15" t="s">
        <v>23</v>
      </c>
      <c r="R2362" s="1515"/>
      <c r="S2362" s="1515"/>
      <c r="T2362" s="1515"/>
      <c r="U2362" s="151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10"/>
      <c r="R2363" s="1510"/>
      <c r="S2363" s="1510"/>
      <c r="T2363" s="1510"/>
      <c r="U2363" s="151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10"/>
      <c r="R2364" s="1510"/>
      <c r="S2364" s="1510"/>
      <c r="T2364" s="1510"/>
      <c r="U2364" s="151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10"/>
      <c r="R2365" s="1510"/>
      <c r="S2365" s="1510"/>
      <c r="T2365" s="1510"/>
      <c r="U2365" s="151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41" t="s">
        <v>25</v>
      </c>
      <c r="G2380" s="1541"/>
      <c r="H2380" s="1541"/>
      <c r="I2380" s="154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15" t="s">
        <v>23</v>
      </c>
      <c r="R2469" s="1515"/>
      <c r="S2469" s="1515"/>
      <c r="T2469" s="1515"/>
      <c r="U2469" s="151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10"/>
      <c r="R2470" s="1510"/>
      <c r="S2470" s="1510"/>
      <c r="T2470" s="1510"/>
      <c r="U2470" s="151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10"/>
      <c r="R2471" s="1510"/>
      <c r="S2471" s="1510"/>
      <c r="T2471" s="1510"/>
      <c r="U2471" s="151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10"/>
      <c r="R2472" s="1510"/>
      <c r="S2472" s="1510"/>
      <c r="T2472" s="1510"/>
      <c r="U2472" s="151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10"/>
      <c r="R2473" s="1510"/>
      <c r="S2473" s="1510"/>
      <c r="T2473" s="1510"/>
      <c r="U2473" s="151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50" t="s">
        <v>23</v>
      </c>
      <c r="G2529" s="1550"/>
      <c r="H2529" s="1550"/>
      <c r="I2529" s="155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50"/>
      <c r="G2530" s="1550"/>
      <c r="H2530" s="1550"/>
      <c r="I2530" s="155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50"/>
      <c r="G2531" s="1550"/>
      <c r="H2531" s="1550"/>
      <c r="I2531" s="155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60" t="s">
        <v>23</v>
      </c>
      <c r="R2534" s="1534"/>
      <c r="S2534" s="1534"/>
      <c r="T2534" s="1534"/>
      <c r="U2534" s="153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10" t="s">
        <v>23</v>
      </c>
      <c r="R2559" s="1510"/>
      <c r="S2559" s="1510"/>
      <c r="T2559" s="1510"/>
      <c r="U2559" s="151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10"/>
      <c r="R2560" s="1510"/>
      <c r="S2560" s="1510"/>
      <c r="T2560" s="1510"/>
      <c r="U2560" s="151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10"/>
      <c r="R2561" s="1510"/>
      <c r="S2561" s="1510"/>
      <c r="T2561" s="1510"/>
      <c r="U2561" s="151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10"/>
      <c r="R2562" s="1510"/>
      <c r="S2562" s="1510"/>
      <c r="T2562" s="1510"/>
      <c r="U2562" s="151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10"/>
      <c r="R2563" s="1510"/>
      <c r="S2563" s="1510"/>
      <c r="T2563" s="1510"/>
      <c r="U2563" s="151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10"/>
      <c r="R2564" s="1510"/>
      <c r="S2564" s="1510"/>
      <c r="T2564" s="1510"/>
      <c r="U2564" s="151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25" t="s">
        <v>27</v>
      </c>
      <c r="G2592" s="1525"/>
      <c r="H2592" s="1525"/>
      <c r="I2592" s="152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25"/>
      <c r="G2593" s="1525"/>
      <c r="H2593" s="1525"/>
      <c r="I2593" s="152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10" t="s">
        <v>28</v>
      </c>
      <c r="R2602" s="1510"/>
      <c r="S2602" s="1510"/>
      <c r="T2602" s="1510"/>
      <c r="U2602" s="151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15" t="s">
        <v>23</v>
      </c>
      <c r="R2621" s="1515"/>
      <c r="S2621" s="1515"/>
      <c r="T2621" s="1515"/>
      <c r="U2621" s="151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10"/>
      <c r="R2622" s="1510"/>
      <c r="S2622" s="1510"/>
      <c r="T2622" s="1510"/>
      <c r="U2622" s="1510"/>
      <c r="V2622" s="209"/>
      <c r="W2622" s="340">
        <f t="shared" si="60"/>
        <v>0</v>
      </c>
    </row>
    <row r="2623" spans="1:23" ht="15" customHeight="1">
      <c r="A2623" s="3">
        <v>39573</v>
      </c>
      <c r="B2623" s="9">
        <v>0</v>
      </c>
      <c r="C2623" s="213"/>
      <c r="D2623" s="213"/>
      <c r="E2623" s="213"/>
      <c r="F2623" s="1525" t="s">
        <v>23</v>
      </c>
      <c r="G2623" s="1525"/>
      <c r="H2623" s="1525"/>
      <c r="I2623" s="152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25" t="s">
        <v>29</v>
      </c>
      <c r="G2638" s="1525"/>
      <c r="H2638" s="1525"/>
      <c r="I2638" s="152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10" t="s">
        <v>23</v>
      </c>
      <c r="R2648" s="1510"/>
      <c r="S2648" s="1510"/>
      <c r="T2648" s="1510"/>
      <c r="U2648" s="151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25" t="s">
        <v>30</v>
      </c>
      <c r="G2703" s="1525"/>
      <c r="H2703" s="1525"/>
      <c r="I2703" s="152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35" t="s">
        <v>31</v>
      </c>
      <c r="R2718" s="1535"/>
      <c r="S2718" s="1535"/>
      <c r="T2718" s="1535"/>
      <c r="U2718" s="153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35" t="s">
        <v>32</v>
      </c>
      <c r="R2728" s="1535"/>
      <c r="S2728" s="1535"/>
      <c r="T2728" s="1535"/>
      <c r="U2728" s="153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35"/>
      <c r="R2729" s="1535"/>
      <c r="S2729" s="1535"/>
      <c r="T2729" s="1535"/>
      <c r="U2729" s="153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35"/>
      <c r="R2730" s="1535"/>
      <c r="S2730" s="1535"/>
      <c r="T2730" s="1535"/>
      <c r="U2730" s="153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35"/>
      <c r="R2731" s="1535"/>
      <c r="S2731" s="1535"/>
      <c r="T2731" s="1535"/>
      <c r="U2731" s="153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35"/>
      <c r="R2732" s="1535"/>
      <c r="S2732" s="1535"/>
      <c r="T2732" s="1535"/>
      <c r="U2732" s="153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25" t="s">
        <v>33</v>
      </c>
      <c r="G2791" s="1525"/>
      <c r="H2791" s="1525"/>
      <c r="I2791" s="152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25"/>
      <c r="G2792" s="1525"/>
      <c r="H2792" s="1525"/>
      <c r="I2792" s="152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36" t="s">
        <v>23</v>
      </c>
      <c r="R2796" s="1536"/>
      <c r="S2796" s="1536"/>
      <c r="T2796" s="1536"/>
      <c r="U2796" s="153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10" t="s">
        <v>23</v>
      </c>
      <c r="R2812" s="1510"/>
      <c r="S2812" s="1510"/>
      <c r="T2812" s="1510"/>
      <c r="U2812" s="151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10"/>
      <c r="R2813" s="1510"/>
      <c r="S2813" s="1510"/>
      <c r="T2813" s="1510"/>
      <c r="U2813" s="151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10"/>
      <c r="R2814" s="1510"/>
      <c r="S2814" s="1510"/>
      <c r="T2814" s="1510"/>
      <c r="U2814" s="151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10"/>
      <c r="R2815" s="1510"/>
      <c r="S2815" s="1510"/>
      <c r="T2815" s="1510"/>
      <c r="U2815" s="151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34"/>
      <c r="R2816" s="1534"/>
      <c r="S2816" s="1534"/>
      <c r="T2816" s="1534"/>
      <c r="U2816" s="153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10" t="s">
        <v>23</v>
      </c>
      <c r="R2862" s="1510"/>
      <c r="S2862" s="1510"/>
      <c r="T2862" s="1510"/>
      <c r="U2862" s="151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25" t="s">
        <v>27</v>
      </c>
      <c r="G2866" s="1525"/>
      <c r="H2866" s="1525"/>
      <c r="I2866" s="152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25"/>
      <c r="G2867" s="1525"/>
      <c r="H2867" s="1525"/>
      <c r="I2867" s="152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15" t="s">
        <v>23</v>
      </c>
      <c r="R2881" s="1515"/>
      <c r="S2881" s="1515"/>
      <c r="T2881" s="1515"/>
      <c r="U2881" s="1515"/>
      <c r="V2881" s="37"/>
      <c r="W2881" s="340" t="e">
        <f t="shared" si="68"/>
        <v>#VALUE!</v>
      </c>
    </row>
    <row r="2882" spans="1:23" ht="15" customHeight="1">
      <c r="A2882" s="3">
        <v>39937</v>
      </c>
      <c r="B2882" s="9">
        <v>0</v>
      </c>
      <c r="C2882" s="213"/>
      <c r="D2882" s="213"/>
      <c r="E2882" s="213"/>
      <c r="F2882" s="1525" t="s">
        <v>23</v>
      </c>
      <c r="G2882" s="1525"/>
      <c r="H2882" s="1525"/>
      <c r="I2882" s="152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25" t="s">
        <v>34</v>
      </c>
      <c r="G2897" s="1525"/>
      <c r="H2897" s="1525"/>
      <c r="I2897" s="152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10" t="s">
        <v>23</v>
      </c>
      <c r="R2900" s="1510"/>
      <c r="S2900" s="1510"/>
      <c r="T2900" s="1510"/>
      <c r="U2900" s="151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34"/>
      <c r="R2901" s="1534"/>
      <c r="S2901" s="1534"/>
      <c r="T2901" s="1534"/>
      <c r="U2901" s="153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16" t="s">
        <v>23</v>
      </c>
      <c r="R2989" s="1516"/>
      <c r="S2989" s="1516"/>
      <c r="T2989" s="1516"/>
      <c r="U2989" s="1516"/>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38"/>
      <c r="R2990" s="1538"/>
      <c r="S2990" s="1538"/>
      <c r="T2990" s="1538"/>
      <c r="U2990" s="153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38"/>
      <c r="R2991" s="1538"/>
      <c r="S2991" s="1538"/>
      <c r="T2991" s="1538"/>
      <c r="U2991" s="153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38"/>
      <c r="R2992" s="1538"/>
      <c r="S2992" s="1538"/>
      <c r="T2992" s="1538"/>
      <c r="U2992" s="153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38"/>
      <c r="R2993" s="1538"/>
      <c r="S2993" s="1538"/>
      <c r="T2993" s="1538"/>
      <c r="U2993" s="153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38"/>
      <c r="R2994" s="1538"/>
      <c r="S2994" s="1538"/>
      <c r="T2994" s="1538"/>
      <c r="U2994" s="153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25" t="s">
        <v>35</v>
      </c>
      <c r="G3050" s="1525"/>
      <c r="H3050" s="1525"/>
      <c r="I3050" s="152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25"/>
      <c r="G3051" s="1525"/>
      <c r="H3051" s="1525"/>
      <c r="I3051" s="152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10" t="s">
        <v>36</v>
      </c>
      <c r="R3085" s="1510"/>
      <c r="S3085" s="1510"/>
      <c r="T3085" s="1510"/>
      <c r="U3085" s="151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10"/>
      <c r="R3086" s="1510"/>
      <c r="S3086" s="1510"/>
      <c r="T3086" s="1510"/>
      <c r="U3086" s="151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10"/>
      <c r="R3087" s="1510"/>
      <c r="S3087" s="1510"/>
      <c r="T3087" s="1510"/>
      <c r="U3087" s="151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10"/>
      <c r="R3088" s="1510"/>
      <c r="S3088" s="1510"/>
      <c r="T3088" s="1510"/>
      <c r="U3088" s="151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10"/>
      <c r="R3089" s="1510"/>
      <c r="S3089" s="1510"/>
      <c r="T3089" s="1510"/>
      <c r="U3089" s="151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25" t="s">
        <v>35</v>
      </c>
      <c r="G3119" s="1525"/>
      <c r="H3119" s="1525"/>
      <c r="I3119" s="152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25"/>
      <c r="G3120" s="1525"/>
      <c r="H3120" s="1525"/>
      <c r="I3120" s="1525"/>
      <c r="J3120" s="65"/>
      <c r="K3120" s="213"/>
      <c r="L3120" s="213"/>
      <c r="M3120" s="213"/>
      <c r="N3120" s="18"/>
      <c r="O3120" s="147"/>
      <c r="P3120" s="215"/>
      <c r="Q3120" s="1510" t="s">
        <v>23</v>
      </c>
      <c r="R3120" s="1510"/>
      <c r="S3120" s="1510"/>
      <c r="T3120" s="1510"/>
      <c r="U3120" s="151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24" t="s">
        <v>35</v>
      </c>
      <c r="G3140" s="1524"/>
      <c r="H3140" s="1524"/>
      <c r="I3140" s="1524"/>
      <c r="J3140" s="393"/>
      <c r="K3140" s="219"/>
      <c r="L3140" s="219"/>
      <c r="M3140" s="219"/>
      <c r="N3140" s="20"/>
      <c r="O3140" s="150"/>
      <c r="P3140" s="207"/>
      <c r="Q3140" s="1515" t="s">
        <v>23</v>
      </c>
      <c r="R3140" s="1515"/>
      <c r="S3140" s="1515"/>
      <c r="T3140" s="1515"/>
      <c r="U3140" s="151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45" t="s">
        <v>35</v>
      </c>
      <c r="G3160" s="1545"/>
      <c r="H3160" s="1545"/>
      <c r="I3160" s="154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09" t="s">
        <v>37</v>
      </c>
      <c r="R3162" s="1509"/>
      <c r="S3162" s="1509"/>
      <c r="T3162" s="1509"/>
      <c r="U3162" s="150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09" t="s">
        <v>37</v>
      </c>
      <c r="R3170" s="1509"/>
      <c r="S3170" s="1509"/>
      <c r="T3170" s="1509"/>
      <c r="U3170" s="150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09"/>
      <c r="R3171" s="1509"/>
      <c r="S3171" s="1509"/>
      <c r="T3171" s="1509"/>
      <c r="U3171" s="150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09"/>
      <c r="R3172" s="1509"/>
      <c r="S3172" s="1509"/>
      <c r="T3172" s="1509"/>
      <c r="U3172" s="150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46" t="s">
        <v>38</v>
      </c>
      <c r="G3225" s="1546"/>
      <c r="H3225" s="1546"/>
      <c r="I3225" s="154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09" t="s">
        <v>37</v>
      </c>
      <c r="R3241" s="1509"/>
      <c r="S3241" s="1509"/>
      <c r="T3241" s="1509"/>
      <c r="U3241" s="150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09"/>
      <c r="R3242" s="1509"/>
      <c r="S3242" s="1509"/>
      <c r="T3242" s="1509"/>
      <c r="U3242" s="150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09"/>
      <c r="R3243" s="1509"/>
      <c r="S3243" s="1509"/>
      <c r="T3243" s="1509"/>
      <c r="U3243" s="150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09"/>
      <c r="R3244" s="1509"/>
      <c r="S3244" s="1509"/>
      <c r="T3244" s="1509"/>
      <c r="U3244" s="150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12" t="s">
        <v>37</v>
      </c>
      <c r="R3249" s="1512"/>
      <c r="S3249" s="1512"/>
      <c r="T3249" s="1512"/>
      <c r="U3249" s="1512"/>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09"/>
      <c r="R3250" s="1509"/>
      <c r="S3250" s="1509"/>
      <c r="T3250" s="1509"/>
      <c r="U3250" s="150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09"/>
      <c r="R3251" s="1509"/>
      <c r="S3251" s="1509"/>
      <c r="T3251" s="1509"/>
      <c r="U3251" s="150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09"/>
      <c r="R3252" s="1509"/>
      <c r="S3252" s="1509"/>
      <c r="T3252" s="1509"/>
      <c r="U3252" s="150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09"/>
      <c r="R3253" s="1509"/>
      <c r="S3253" s="1509"/>
      <c r="T3253" s="1509"/>
      <c r="U3253" s="150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503" t="s">
        <v>39</v>
      </c>
      <c r="G3310" s="1503"/>
      <c r="H3310" s="1503"/>
      <c r="I3310" s="1503"/>
      <c r="J3310" s="5"/>
      <c r="K3310" s="24"/>
      <c r="L3310" s="24"/>
      <c r="M3310" s="24"/>
      <c r="N3310" s="18"/>
      <c r="O3310" s="147"/>
      <c r="P3310" s="227"/>
      <c r="Q3310" s="1511" t="s">
        <v>40</v>
      </c>
      <c r="R3310" s="1511"/>
      <c r="S3310" s="1511"/>
      <c r="T3310" s="1511"/>
      <c r="U3310" s="1511"/>
      <c r="W3310" s="340" t="e">
        <f t="shared" si="84"/>
        <v>#VALUE!</v>
      </c>
    </row>
    <row r="3311" spans="1:23" ht="15" customHeight="1">
      <c r="A3311" s="3">
        <v>40540</v>
      </c>
      <c r="B3311" s="9">
        <v>0</v>
      </c>
      <c r="C3311" s="24"/>
      <c r="D3311" s="24"/>
      <c r="E3311" s="24"/>
      <c r="F3311" s="1503"/>
      <c r="G3311" s="1503"/>
      <c r="H3311" s="1503"/>
      <c r="I3311" s="1503"/>
      <c r="J3311" s="5"/>
      <c r="K3311" s="24"/>
      <c r="L3311" s="24"/>
      <c r="M3311" s="24"/>
      <c r="N3311" s="18"/>
      <c r="O3311" s="147"/>
      <c r="P3311" s="227"/>
      <c r="Q3311" s="1511"/>
      <c r="R3311" s="1511"/>
      <c r="S3311" s="1511"/>
      <c r="T3311" s="1511"/>
      <c r="U3311" s="1511"/>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10" t="s">
        <v>41</v>
      </c>
      <c r="R3336" s="1510"/>
      <c r="S3336" s="1510"/>
      <c r="T3336" s="1510"/>
      <c r="U3336" s="151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10"/>
      <c r="R3337" s="1510"/>
      <c r="S3337" s="1510"/>
      <c r="T3337" s="1510"/>
      <c r="U3337" s="151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10"/>
      <c r="R3338" s="1510"/>
      <c r="S3338" s="1510"/>
      <c r="T3338" s="1510"/>
      <c r="U3338" s="151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10"/>
      <c r="R3339" s="1510"/>
      <c r="S3339" s="1510"/>
      <c r="T3339" s="1510"/>
      <c r="U3339" s="151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10"/>
      <c r="R3340" s="1510"/>
      <c r="S3340" s="1510"/>
      <c r="T3340" s="1510"/>
      <c r="U3340" s="151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10" t="s">
        <v>41</v>
      </c>
      <c r="R3379" s="1510"/>
      <c r="S3379" s="1510"/>
      <c r="T3379" s="1510"/>
      <c r="U3379" s="151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10"/>
      <c r="R3380" s="1510"/>
      <c r="S3380" s="1510"/>
      <c r="T3380" s="1510"/>
      <c r="U3380" s="151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503" t="s">
        <v>39</v>
      </c>
      <c r="G3393" s="1503"/>
      <c r="H3393" s="1503"/>
      <c r="I3393" s="1503"/>
      <c r="J3393" s="5"/>
      <c r="K3393" s="24"/>
      <c r="L3393" s="24"/>
      <c r="M3393" s="24"/>
      <c r="N3393" s="18"/>
      <c r="O3393" s="147"/>
      <c r="P3393" s="193"/>
      <c r="Q3393" s="1510" t="s">
        <v>36</v>
      </c>
      <c r="R3393" s="1510"/>
      <c r="S3393" s="1510"/>
      <c r="T3393" s="1510"/>
      <c r="U3393" s="1510"/>
      <c r="W3393" s="340" t="e">
        <f t="shared" si="86"/>
        <v>#VALUE!</v>
      </c>
    </row>
    <row r="3394" spans="1:23" ht="15" customHeight="1">
      <c r="A3394" s="3">
        <v>40658</v>
      </c>
      <c r="B3394" s="9">
        <v>0</v>
      </c>
      <c r="C3394" s="24"/>
      <c r="D3394" s="24"/>
      <c r="E3394" s="24"/>
      <c r="F3394" s="1503"/>
      <c r="G3394" s="1503"/>
      <c r="H3394" s="1503"/>
      <c r="I3394" s="1503"/>
      <c r="J3394" s="5"/>
      <c r="K3394" s="24"/>
      <c r="L3394" s="24"/>
      <c r="M3394" s="24"/>
      <c r="N3394" s="18"/>
      <c r="O3394" s="147"/>
      <c r="P3394" s="227"/>
      <c r="Q3394" s="1510"/>
      <c r="R3394" s="1510"/>
      <c r="S3394" s="1510"/>
      <c r="T3394" s="1510"/>
      <c r="U3394" s="151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13" t="s">
        <v>38</v>
      </c>
      <c r="G3398" s="1513"/>
      <c r="H3398" s="1513"/>
      <c r="I3398" s="151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506" t="s">
        <v>38</v>
      </c>
      <c r="G3399" s="1506"/>
      <c r="H3399" s="1506"/>
      <c r="I3399" s="1506"/>
      <c r="J3399" s="31"/>
      <c r="K3399" s="230"/>
      <c r="L3399" s="230"/>
      <c r="M3399" s="230"/>
      <c r="N3399" s="102"/>
      <c r="O3399" s="152"/>
      <c r="P3399" s="231"/>
      <c r="Q3399" s="1516" t="s">
        <v>41</v>
      </c>
      <c r="R3399" s="1516"/>
      <c r="S3399" s="1516"/>
      <c r="T3399" s="1516"/>
      <c r="U3399" s="1516"/>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503" t="s">
        <v>38</v>
      </c>
      <c r="G3419" s="1503"/>
      <c r="H3419" s="1503"/>
      <c r="I3419" s="150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10" t="s">
        <v>41</v>
      </c>
      <c r="R3424" s="1510"/>
      <c r="S3424" s="1510"/>
      <c r="T3424" s="1510"/>
      <c r="U3424" s="151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503" t="s">
        <v>38</v>
      </c>
      <c r="G3484" s="1503"/>
      <c r="H3484" s="1503"/>
      <c r="I3484" s="150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15" t="s">
        <v>41</v>
      </c>
      <c r="R3509" s="1515"/>
      <c r="S3509" s="1515"/>
      <c r="T3509" s="1515"/>
      <c r="U3509" s="151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10"/>
      <c r="R3510" s="1510"/>
      <c r="S3510" s="1510"/>
      <c r="T3510" s="1510"/>
      <c r="U3510" s="151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10"/>
      <c r="R3511" s="1510"/>
      <c r="S3511" s="1510"/>
      <c r="T3511" s="1510"/>
      <c r="U3511" s="151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10"/>
      <c r="R3512" s="1510"/>
      <c r="S3512" s="1510"/>
      <c r="T3512" s="1510"/>
      <c r="U3512" s="151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10"/>
      <c r="R3513" s="1510"/>
      <c r="S3513" s="1510"/>
      <c r="T3513" s="1510"/>
      <c r="U3513" s="151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503" t="s">
        <v>38</v>
      </c>
      <c r="G3569" s="1503"/>
      <c r="H3569" s="1503"/>
      <c r="I3569" s="1503"/>
      <c r="J3569" s="5"/>
      <c r="K3569" s="24"/>
      <c r="L3569" s="24"/>
      <c r="M3569" s="24"/>
      <c r="N3569" s="18"/>
      <c r="O3569" s="147"/>
      <c r="P3569" s="227"/>
      <c r="Q3569" s="1510" t="s">
        <v>41</v>
      </c>
      <c r="R3569" s="1510"/>
      <c r="S3569" s="1510"/>
      <c r="T3569" s="1510"/>
      <c r="U3569" s="1510"/>
      <c r="W3569" s="343"/>
    </row>
    <row r="3570" spans="1:23" ht="15" customHeight="1">
      <c r="A3570" s="3">
        <v>40904</v>
      </c>
      <c r="B3570" s="9">
        <v>0</v>
      </c>
      <c r="C3570" s="24"/>
      <c r="D3570" s="24"/>
      <c r="E3570" s="24"/>
      <c r="F3570" s="1503"/>
      <c r="G3570" s="1503"/>
      <c r="H3570" s="1503"/>
      <c r="I3570" s="1503"/>
      <c r="J3570" s="5"/>
      <c r="K3570" s="24"/>
      <c r="L3570" s="24"/>
      <c r="M3570" s="24"/>
      <c r="N3570" s="18"/>
      <c r="O3570" s="147"/>
      <c r="P3570" s="227"/>
      <c r="Q3570" s="1510"/>
      <c r="R3570" s="1510"/>
      <c r="S3570" s="1510"/>
      <c r="T3570" s="1510"/>
      <c r="U3570" s="151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506" t="s">
        <v>38</v>
      </c>
      <c r="G3574" s="1506"/>
      <c r="H3574" s="1506"/>
      <c r="I3574" s="1506"/>
      <c r="J3574" s="31"/>
      <c r="K3574" s="230"/>
      <c r="L3574" s="230"/>
      <c r="M3574" s="230"/>
      <c r="N3574" s="20"/>
      <c r="P3574" s="228"/>
      <c r="Q3574" s="1515" t="s">
        <v>41</v>
      </c>
      <c r="R3574" s="1515"/>
      <c r="S3574" s="1515"/>
      <c r="T3574" s="1515"/>
      <c r="U3574" s="151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10"/>
      <c r="R3575" s="1510"/>
      <c r="S3575" s="1510"/>
      <c r="T3575" s="1510"/>
      <c r="U3575" s="151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10" t="s">
        <v>41</v>
      </c>
      <c r="R3589" s="1510"/>
      <c r="S3589" s="1510"/>
      <c r="T3589" s="1510"/>
      <c r="U3589" s="151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10"/>
      <c r="R3590" s="1510"/>
      <c r="S3590" s="1510"/>
      <c r="T3590" s="1510"/>
      <c r="U3590" s="151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10"/>
      <c r="R3591" s="1510"/>
      <c r="S3591" s="1510"/>
      <c r="T3591" s="1510"/>
      <c r="U3591" s="151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10"/>
      <c r="R3592" s="1510"/>
      <c r="S3592" s="1510"/>
      <c r="T3592" s="1510"/>
      <c r="U3592" s="151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10"/>
      <c r="R3593" s="1510"/>
      <c r="S3593" s="1510"/>
      <c r="T3593" s="1510"/>
      <c r="U3593" s="151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17"/>
      <c r="C3596" s="1517"/>
      <c r="D3596" s="151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14"/>
      <c r="C3618" s="1514"/>
      <c r="D3618" s="151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14"/>
      <c r="C3641" s="1514"/>
      <c r="D3641" s="151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15" t="s">
        <v>41</v>
      </c>
      <c r="R3642" s="1515"/>
      <c r="S3642" s="1515"/>
      <c r="T3642" s="1515"/>
      <c r="U3642" s="151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10"/>
      <c r="R3643" s="1510"/>
      <c r="S3643" s="1510"/>
      <c r="T3643" s="1510"/>
      <c r="U3643" s="151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10"/>
      <c r="R3644" s="1510"/>
      <c r="S3644" s="1510"/>
      <c r="T3644" s="1510"/>
      <c r="U3644" s="151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503" t="s">
        <v>38</v>
      </c>
      <c r="G3646" s="1503"/>
      <c r="H3646" s="1503"/>
      <c r="I3646" s="150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503"/>
      <c r="G3647" s="1503"/>
      <c r="H3647" s="1503"/>
      <c r="I3647" s="150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10" t="s">
        <v>41</v>
      </c>
      <c r="R3662" s="1510"/>
      <c r="S3662" s="1510"/>
      <c r="T3662" s="1510"/>
      <c r="U3662" s="1510"/>
      <c r="W3662" s="343"/>
    </row>
    <row r="3663" spans="1:24" s="125" customFormat="1" ht="15" customHeight="1" thickBot="1">
      <c r="A3663" s="235"/>
      <c r="B3663" s="1514"/>
      <c r="C3663" s="1514"/>
      <c r="D3663" s="151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15" t="s">
        <v>41</v>
      </c>
      <c r="R3664" s="1515"/>
      <c r="S3664" s="1515"/>
      <c r="T3664" s="1515"/>
      <c r="U3664" s="151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503" t="s">
        <v>39</v>
      </c>
      <c r="G3668" s="1503"/>
      <c r="H3668" s="1503"/>
      <c r="I3668" s="150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14"/>
      <c r="C3687" s="1514"/>
      <c r="D3687" s="151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503" t="s">
        <v>38</v>
      </c>
      <c r="G3689" s="1503"/>
      <c r="H3689" s="1503"/>
      <c r="I3689" s="150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503"/>
      <c r="G3690" s="1503"/>
      <c r="H3690" s="1503"/>
      <c r="I3690" s="150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10" t="s">
        <v>41</v>
      </c>
      <c r="R3703" s="1510"/>
      <c r="S3703" s="1510"/>
      <c r="T3703" s="1510"/>
      <c r="U3703" s="151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14"/>
      <c r="C3709" s="1514"/>
      <c r="D3709" s="151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14"/>
      <c r="C3732" s="1514"/>
      <c r="D3732" s="151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503" t="s">
        <v>38</v>
      </c>
      <c r="G3751" s="1503"/>
      <c r="H3751" s="1503"/>
      <c r="I3751" s="150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14"/>
      <c r="C3777" s="1514"/>
      <c r="D3777" s="151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24" t="s">
        <v>41</v>
      </c>
      <c r="R3778" s="1524"/>
      <c r="S3778" s="1524"/>
      <c r="T3778" s="1524"/>
      <c r="U3778" s="152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25"/>
      <c r="R3779" s="1525"/>
      <c r="S3779" s="1525"/>
      <c r="T3779" s="1525"/>
      <c r="U3779" s="152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25"/>
      <c r="R3780" s="1525"/>
      <c r="S3780" s="1525"/>
      <c r="T3780" s="1525"/>
      <c r="U3780" s="152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25"/>
      <c r="R3781" s="1525"/>
      <c r="S3781" s="1525"/>
      <c r="T3781" s="1525"/>
      <c r="U3781" s="152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25"/>
      <c r="R3782" s="1525"/>
      <c r="S3782" s="1525"/>
      <c r="T3782" s="1525"/>
      <c r="U3782" s="152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14"/>
      <c r="C3801" s="1514"/>
      <c r="D3801" s="151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14"/>
      <c r="C3824" s="1514"/>
      <c r="D3824" s="151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503" t="s">
        <v>38</v>
      </c>
      <c r="G3841" s="1503"/>
      <c r="H3841" s="1503"/>
      <c r="I3841" s="150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503"/>
      <c r="G3842" s="1503"/>
      <c r="H3842" s="1503"/>
      <c r="I3842" s="150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504"/>
      <c r="C3846" s="1504"/>
      <c r="D3846" s="150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06" t="s">
        <v>38</v>
      </c>
      <c r="G3847" s="1506"/>
      <c r="H3847" s="1506"/>
      <c r="I3847" s="1506"/>
      <c r="J3847" s="31"/>
      <c r="K3847" s="230"/>
      <c r="L3847" s="230"/>
      <c r="M3847" s="230"/>
      <c r="O3847" s="169"/>
      <c r="P3847" s="228"/>
      <c r="Q3847" s="1515" t="s">
        <v>43</v>
      </c>
      <c r="R3847" s="1515"/>
      <c r="S3847" s="1515"/>
      <c r="T3847" s="1515"/>
      <c r="U3847" s="151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10"/>
      <c r="R3848" s="1510"/>
      <c r="S3848" s="1510"/>
      <c r="T3848" s="1510"/>
      <c r="U3848" s="151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10"/>
      <c r="R3849" s="1510"/>
      <c r="S3849" s="1510"/>
      <c r="T3849" s="1510"/>
      <c r="U3849" s="151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504"/>
      <c r="C3870" s="1504"/>
      <c r="D3870" s="150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23" t="s">
        <v>43</v>
      </c>
      <c r="R3877" s="1523"/>
      <c r="S3877" s="1523"/>
      <c r="T3877" s="1523"/>
      <c r="U3877" s="1523"/>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23"/>
      <c r="R3878" s="1523"/>
      <c r="S3878" s="1523"/>
      <c r="T3878" s="1523"/>
      <c r="U3878" s="1523"/>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23"/>
      <c r="R3879" s="1523"/>
      <c r="S3879" s="1523"/>
      <c r="T3879" s="1523"/>
      <c r="U3879" s="1523"/>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23"/>
      <c r="R3880" s="1523"/>
      <c r="S3880" s="1523"/>
      <c r="T3880" s="1523"/>
      <c r="U3880" s="1523"/>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23"/>
      <c r="R3881" s="1523"/>
      <c r="S3881" s="1523"/>
      <c r="T3881" s="1523"/>
      <c r="U3881" s="1523"/>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504"/>
      <c r="C3891" s="1504"/>
      <c r="D3891" s="150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504"/>
      <c r="C3913" s="1504"/>
      <c r="D3913" s="150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23" t="s">
        <v>43</v>
      </c>
      <c r="R3917" s="1523"/>
      <c r="S3917" s="1523"/>
      <c r="T3917" s="1523"/>
      <c r="U3917" s="1523"/>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23"/>
      <c r="R3918" s="1523"/>
      <c r="S3918" s="1523"/>
      <c r="T3918" s="1523"/>
      <c r="U3918" s="1523"/>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23" t="s">
        <v>35</v>
      </c>
      <c r="R3934" s="1523"/>
      <c r="S3934" s="1523"/>
      <c r="T3934" s="1523"/>
      <c r="U3934" s="1523"/>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23"/>
      <c r="R3935" s="1523"/>
      <c r="S3935" s="1523"/>
      <c r="T3935" s="1523"/>
      <c r="U3935" s="1523"/>
    </row>
    <row r="3936" spans="1:24" ht="15" customHeight="1" thickBot="1">
      <c r="A3936" s="236"/>
      <c r="B3936" s="1504"/>
      <c r="C3936" s="1504"/>
      <c r="D3936" s="150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09" t="s">
        <v>44</v>
      </c>
      <c r="R3937" s="1509"/>
      <c r="S3937" s="1509"/>
      <c r="T3937" s="1509"/>
      <c r="U3937" s="150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02" t="s">
        <v>45</v>
      </c>
      <c r="R3948" s="1502"/>
      <c r="S3948" s="1502"/>
      <c r="T3948" s="1502"/>
      <c r="U3948" s="150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504"/>
      <c r="C3960" s="1504"/>
      <c r="D3960" s="150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02" t="s">
        <v>45</v>
      </c>
      <c r="R3963" s="1502"/>
      <c r="S3963" s="1502"/>
      <c r="T3963" s="1502"/>
      <c r="U3963" s="150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02" t="s">
        <v>45</v>
      </c>
      <c r="R3966" s="1502"/>
      <c r="S3966" s="1502"/>
      <c r="T3966" s="1502"/>
      <c r="U3966" s="150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02"/>
      <c r="R3967" s="1502"/>
      <c r="S3967" s="1502"/>
      <c r="T3967" s="1502"/>
      <c r="U3967" s="150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02"/>
      <c r="R3968" s="1502"/>
      <c r="S3968" s="1502"/>
      <c r="T3968" s="1502"/>
      <c r="U3968" s="150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504"/>
      <c r="C3981" s="1504"/>
      <c r="D3981" s="150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504"/>
      <c r="C4005" s="1504"/>
      <c r="D4005" s="150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504"/>
      <c r="C4028" s="1504"/>
      <c r="D4028" s="150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40"/>
      <c r="Z4042" s="1540"/>
      <c r="AA4042" s="1540"/>
      <c r="AB4042" s="1540"/>
      <c r="AC4042" s="1540"/>
      <c r="AD4042" s="154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40"/>
      <c r="Z4043" s="1540"/>
      <c r="AA4043" s="1540"/>
      <c r="AB4043" s="1540"/>
      <c r="AC4043" s="1540"/>
      <c r="AD4043" s="154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504"/>
      <c r="C4050" s="1504"/>
      <c r="D4050" s="150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24" t="s">
        <v>41</v>
      </c>
      <c r="Z4051" s="1524"/>
      <c r="AA4051" s="1524"/>
      <c r="AB4051" s="1524"/>
      <c r="AC4051" s="1524"/>
      <c r="AD4051" s="1524"/>
      <c r="AE4051" s="1524"/>
      <c r="AF4051" s="1524"/>
      <c r="AG4051" s="152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25"/>
      <c r="Z4052" s="1525"/>
      <c r="AA4052" s="1525"/>
      <c r="AB4052" s="1525"/>
      <c r="AC4052" s="1525"/>
      <c r="AD4052" s="1525"/>
      <c r="AE4052" s="1525"/>
      <c r="AF4052" s="1525"/>
      <c r="AG4052" s="152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25"/>
      <c r="Z4053" s="1525"/>
      <c r="AA4053" s="1525"/>
      <c r="AB4053" s="1525"/>
      <c r="AC4053" s="1525"/>
      <c r="AD4053" s="1525"/>
      <c r="AE4053" s="1525"/>
      <c r="AF4053" s="1525"/>
      <c r="AG4053" s="152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25"/>
      <c r="Z4054" s="1525"/>
      <c r="AA4054" s="1525"/>
      <c r="AB4054" s="1525"/>
      <c r="AC4054" s="1525"/>
      <c r="AD4054" s="1525"/>
      <c r="AE4054" s="1525"/>
      <c r="AF4054" s="1525"/>
      <c r="AG4054" s="152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25"/>
      <c r="Z4055" s="1525"/>
      <c r="AA4055" s="1525"/>
      <c r="AB4055" s="1525"/>
      <c r="AC4055" s="1525"/>
      <c r="AD4055" s="1525"/>
      <c r="AE4055" s="1525"/>
      <c r="AF4055" s="1525"/>
      <c r="AG4055" s="152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504"/>
      <c r="C4074" s="1504"/>
      <c r="D4074" s="150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504"/>
      <c r="C4096" s="1504"/>
      <c r="D4096" s="150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503" t="s">
        <v>38</v>
      </c>
      <c r="G4114" s="1503"/>
      <c r="H4114" s="1503"/>
      <c r="I4114" s="150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503"/>
      <c r="G4115" s="1503"/>
      <c r="H4115" s="1503"/>
      <c r="I4115" s="150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504"/>
      <c r="C4119" s="1504"/>
      <c r="D4119" s="150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26" t="s">
        <v>46</v>
      </c>
      <c r="Q4141" s="1527"/>
      <c r="R4141" s="1527"/>
      <c r="S4141" s="1527"/>
      <c r="T4141" s="1527"/>
      <c r="U4141" s="1527"/>
      <c r="V4141" s="1527"/>
      <c r="W4141" s="1527"/>
    </row>
    <row r="4142" spans="1:23" ht="15" customHeight="1" thickBot="1">
      <c r="A4142" s="236"/>
      <c r="B4142" s="1504"/>
      <c r="C4142" s="1504"/>
      <c r="D4142" s="150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18" t="s">
        <v>46</v>
      </c>
      <c r="Q4143" s="1519"/>
      <c r="R4143" s="1519"/>
      <c r="S4143" s="1519"/>
      <c r="T4143" s="1519"/>
      <c r="U4143" s="1519"/>
      <c r="V4143" s="1519"/>
      <c r="W4143" s="151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20"/>
      <c r="Q4144" s="1521"/>
      <c r="R4144" s="1521"/>
      <c r="S4144" s="1521"/>
      <c r="T4144" s="1521"/>
      <c r="U4144" s="1521"/>
      <c r="V4144" s="1521"/>
      <c r="W4144" s="152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20"/>
      <c r="Q4145" s="1521"/>
      <c r="R4145" s="1521"/>
      <c r="S4145" s="1521"/>
      <c r="T4145" s="1521"/>
      <c r="U4145" s="1521"/>
      <c r="V4145" s="1521"/>
      <c r="W4145" s="152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20"/>
      <c r="Q4146" s="1521"/>
      <c r="R4146" s="1521"/>
      <c r="S4146" s="1521"/>
      <c r="T4146" s="1521"/>
      <c r="U4146" s="1521"/>
      <c r="V4146" s="1521"/>
      <c r="W4146" s="152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504"/>
      <c r="C4163" s="1504"/>
      <c r="D4163" s="150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504"/>
      <c r="C4185" s="1504"/>
      <c r="D4185" s="150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22" t="s">
        <v>47</v>
      </c>
      <c r="G4199" s="1522"/>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22"/>
      <c r="G4200" s="1522"/>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504"/>
      <c r="C4208" s="1504"/>
      <c r="D4208" s="150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09" t="s">
        <v>44</v>
      </c>
      <c r="R4209" s="1509"/>
      <c r="S4209" s="1509"/>
      <c r="T4209" s="1509"/>
      <c r="U4209" s="150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09" t="s">
        <v>44</v>
      </c>
      <c r="R4210" s="1509"/>
      <c r="S4210" s="1509"/>
      <c r="T4210" s="1509"/>
      <c r="U4210" s="150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504"/>
      <c r="C4231" s="1504"/>
      <c r="D4231" s="150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09" t="s">
        <v>44</v>
      </c>
      <c r="R4232" s="1509"/>
      <c r="S4232" s="1509"/>
      <c r="T4232" s="1509"/>
      <c r="U4232" s="150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504"/>
      <c r="C4253" s="1504"/>
      <c r="D4253" s="150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504"/>
      <c r="C4277" s="1504"/>
      <c r="D4277" s="150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503" t="s">
        <v>48</v>
      </c>
      <c r="G4294" s="1503"/>
      <c r="H4294" s="1503"/>
      <c r="I4294" s="150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504"/>
      <c r="C4299" s="1504"/>
      <c r="D4299" s="150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66" t="s">
        <v>50</v>
      </c>
      <c r="Q4305" s="156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504"/>
      <c r="C4322" s="1504"/>
      <c r="D4322" s="150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6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6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6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6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6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6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504"/>
      <c r="C4346" s="1504"/>
      <c r="D4346" s="150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504"/>
      <c r="C4367" s="1504"/>
      <c r="D4367" s="150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503" t="s">
        <v>51</v>
      </c>
      <c r="G4386" s="1503"/>
      <c r="H4386" s="1503"/>
      <c r="I4386" s="1503"/>
      <c r="J4386" s="5"/>
      <c r="P4386" s="278">
        <v>12590</v>
      </c>
      <c r="Q4386" s="25">
        <f>177.91/1104.3</f>
        <v>0.16110658335597211</v>
      </c>
      <c r="U4386" s="461">
        <v>0.1</v>
      </c>
      <c r="W4386" s="340">
        <f t="shared" si="222"/>
        <v>2231.165072896858</v>
      </c>
    </row>
    <row r="4387" spans="1:23" ht="15" customHeight="1">
      <c r="A4387" s="3">
        <v>41999</v>
      </c>
      <c r="B4387" s="9">
        <v>0</v>
      </c>
      <c r="F4387" s="1503"/>
      <c r="G4387" s="1503"/>
      <c r="H4387" s="1503"/>
      <c r="I4387" s="150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504"/>
      <c r="C4391" s="1504"/>
      <c r="D4391" s="150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504"/>
      <c r="C4413" s="1504"/>
      <c r="D4413" s="150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0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08" t="s">
        <v>50</v>
      </c>
      <c r="Q4426" s="150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08"/>
      <c r="Q4427" s="150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0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0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0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504"/>
      <c r="C4434" s="1504"/>
      <c r="D4434" s="150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504"/>
      <c r="C4457" s="1504"/>
      <c r="D4457" s="150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503" t="s">
        <v>51</v>
      </c>
      <c r="G4460" s="1503"/>
      <c r="H4460" s="1503"/>
      <c r="I4460" s="1503"/>
      <c r="J4460" s="5"/>
      <c r="P4460" s="278">
        <v>12510</v>
      </c>
      <c r="Q4460" s="25">
        <f>176.64/1094.6</f>
        <v>0.16137401790608441</v>
      </c>
      <c r="U4460" s="461">
        <v>0.1</v>
      </c>
      <c r="W4460" s="340">
        <f>(P4460*Q4460)*(1+U4460)</f>
        <v>2220.6678604056278</v>
      </c>
    </row>
    <row r="4461" spans="1:23" ht="15" customHeight="1">
      <c r="A4461" s="3">
        <v>42100</v>
      </c>
      <c r="B4461" s="9">
        <v>0</v>
      </c>
      <c r="F4461" s="1503"/>
      <c r="G4461" s="1503"/>
      <c r="H4461" s="1503"/>
      <c r="I4461" s="150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70" t="s">
        <v>50</v>
      </c>
      <c r="Q4479" s="1571"/>
      <c r="U4479" s="461">
        <v>0.1</v>
      </c>
    </row>
    <row r="4480" spans="1:23" ht="15" customHeight="1" thickBot="1">
      <c r="A4480" s="236"/>
      <c r="B4480" s="1504"/>
      <c r="C4480" s="1504"/>
      <c r="D4480" s="150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61" t="s">
        <v>50</v>
      </c>
      <c r="Q4481" s="1561"/>
      <c r="U4481" s="461">
        <v>0.1</v>
      </c>
    </row>
    <row r="4482" spans="1:23" ht="15" customHeight="1">
      <c r="A4482" s="3">
        <v>42128</v>
      </c>
      <c r="B4482" s="9" t="e">
        <f>#REF!+#REF!</f>
        <v>#REF!</v>
      </c>
      <c r="F4482" s="1503" t="s">
        <v>51</v>
      </c>
      <c r="G4482" s="1503"/>
      <c r="H4482" s="1503"/>
      <c r="I4482" s="150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503" t="s">
        <v>51</v>
      </c>
      <c r="G4497" s="1503"/>
      <c r="H4497" s="1503"/>
      <c r="I4497" s="150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504"/>
      <c r="C4502" s="1504"/>
      <c r="D4502" s="150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504"/>
      <c r="C4525" s="1504"/>
      <c r="D4525" s="150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504"/>
      <c r="C4549" s="1504"/>
      <c r="D4549" s="150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503" t="s">
        <v>51</v>
      </c>
      <c r="G4570" s="1503"/>
      <c r="H4570" s="1503"/>
      <c r="I4570" s="150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504"/>
      <c r="C4571" s="1504"/>
      <c r="D4571" s="150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6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6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02" t="s">
        <v>48</v>
      </c>
      <c r="Q4590" s="1502" t="s">
        <v>48</v>
      </c>
      <c r="U4590" s="461">
        <v>0.1</v>
      </c>
      <c r="W4590" s="155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02"/>
      <c r="Q4591" s="1502"/>
      <c r="U4591" s="461">
        <v>0.1</v>
      </c>
      <c r="W4591" s="155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504"/>
      <c r="C4594" s="1504"/>
      <c r="D4594" s="150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05" t="s">
        <v>48</v>
      </c>
      <c r="Q4595" s="25">
        <f>184.92/1177</f>
        <v>0.15711129991503822</v>
      </c>
      <c r="U4595" s="461">
        <v>0.1</v>
      </c>
      <c r="W4595" s="157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02"/>
      <c r="Q4596" s="25">
        <f>185.5/1183</f>
        <v>0.15680473372781065</v>
      </c>
      <c r="U4596" s="461">
        <v>0.1</v>
      </c>
      <c r="W4596" s="155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02"/>
      <c r="Q4597" s="25">
        <f>183.64/1168</f>
        <v>0.15722602739726027</v>
      </c>
      <c r="U4597" s="461">
        <v>0.1</v>
      </c>
      <c r="W4597" s="155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02"/>
      <c r="Q4598" s="25">
        <f>183.6/1167</f>
        <v>0.15732647814910025</v>
      </c>
      <c r="U4598" s="461">
        <v>0.1</v>
      </c>
      <c r="W4598" s="155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02"/>
      <c r="Q4599" s="25">
        <f>182.52/1157</f>
        <v>0.15775280898876406</v>
      </c>
      <c r="U4599" s="461">
        <v>0.1</v>
      </c>
      <c r="W4599" s="155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02"/>
      <c r="Q4600" s="25">
        <f>182.82/1161.5</f>
        <v>0.15739991390443392</v>
      </c>
      <c r="U4600" s="461">
        <v>0.1</v>
      </c>
      <c r="W4600" s="155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504"/>
      <c r="C4617" s="1504"/>
      <c r="D4617" s="150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504"/>
      <c r="C4639" s="1504"/>
      <c r="D4639" s="150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65"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65"/>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65"/>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503" t="s">
        <v>51</v>
      </c>
      <c r="G4658" s="1503"/>
      <c r="H4658" s="1503"/>
      <c r="I4658" s="150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504"/>
      <c r="C4662" s="1504"/>
      <c r="D4662" s="150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504"/>
      <c r="C4683" s="1504"/>
      <c r="D4683" s="150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02" t="s">
        <v>48</v>
      </c>
      <c r="Q4688" s="25">
        <f>181.83/1202.7</f>
        <v>0.15118483412322276</v>
      </c>
      <c r="U4688" s="457">
        <v>0.1</v>
      </c>
      <c r="W4688" s="157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02"/>
      <c r="Q4689" s="1502" t="s">
        <v>48</v>
      </c>
      <c r="U4689" s="457">
        <v>0.1</v>
      </c>
      <c r="W4689" s="157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02"/>
      <c r="Q4690" s="1502"/>
      <c r="U4690" s="457">
        <v>0.1</v>
      </c>
      <c r="W4690" s="157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02"/>
      <c r="Q4691" s="1502"/>
      <c r="U4691" s="457">
        <v>0.1</v>
      </c>
      <c r="W4691" s="157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02"/>
      <c r="Q4692" s="25">
        <f>183.28/1198.36</f>
        <v>0.15294235455122002</v>
      </c>
      <c r="U4692" s="457">
        <v>0.1</v>
      </c>
      <c r="W4692" s="157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02"/>
      <c r="Q4693" s="25">
        <f>182.78/1197</f>
        <v>0.15269841269841269</v>
      </c>
      <c r="U4693" s="457">
        <v>0.1</v>
      </c>
      <c r="W4693" s="157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504"/>
      <c r="C4705" s="1504"/>
      <c r="D4705" s="150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503"/>
      <c r="C4724" s="1503"/>
      <c r="D4724" s="1503"/>
      <c r="E4724" s="1503"/>
      <c r="F4724" s="1503"/>
      <c r="G4724" s="1503"/>
      <c r="H4724" s="1503"/>
      <c r="I4724" s="1503"/>
      <c r="J4724" s="1503"/>
      <c r="K4724" s="1503"/>
      <c r="L4724" s="1503"/>
      <c r="M4724" s="1503"/>
      <c r="P4724" s="278">
        <v>13540</v>
      </c>
      <c r="Q4724" s="25">
        <f>179.19/1167.1</f>
        <v>0.15353440150801131</v>
      </c>
      <c r="U4724" s="457">
        <v>0.1</v>
      </c>
      <c r="W4724" s="340">
        <f t="shared" si="280"/>
        <v>2286.7413760603208</v>
      </c>
      <c r="X4724" s="534"/>
    </row>
    <row r="4725" spans="1:24" ht="15" customHeight="1">
      <c r="A4725" s="3">
        <v>42457</v>
      </c>
      <c r="B4725" s="1503"/>
      <c r="C4725" s="1503"/>
      <c r="D4725" s="1503"/>
      <c r="E4725" s="1503"/>
      <c r="F4725" s="1503"/>
      <c r="G4725" s="1503"/>
      <c r="H4725" s="1503"/>
      <c r="I4725" s="1503"/>
      <c r="J4725" s="1503"/>
      <c r="K4725" s="1503"/>
      <c r="L4725" s="1503"/>
      <c r="M4725" s="150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504"/>
      <c r="C4729" s="1504"/>
      <c r="D4729" s="150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504"/>
      <c r="C4751" s="1504"/>
      <c r="D4751" s="150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506"/>
      <c r="C4752" s="1506"/>
      <c r="D4752" s="1506"/>
      <c r="E4752" s="1506"/>
      <c r="F4752" s="1506"/>
      <c r="G4752" s="1506"/>
      <c r="H4752" s="1506"/>
      <c r="I4752" s="1506"/>
      <c r="J4752" s="1506"/>
      <c r="K4752" s="1506"/>
      <c r="L4752" s="1506"/>
      <c r="M4752" s="1506"/>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503"/>
      <c r="C4772" s="1503"/>
      <c r="D4772" s="1503"/>
      <c r="E4772" s="1503"/>
      <c r="F4772" s="1503"/>
      <c r="G4772" s="1503"/>
      <c r="H4772" s="1503"/>
      <c r="I4772" s="1503"/>
      <c r="J4772" s="1503"/>
      <c r="K4772" s="1503"/>
      <c r="L4772" s="1503"/>
      <c r="M4772" s="150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504"/>
      <c r="C4774" s="1504"/>
      <c r="D4774" s="150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69" t="s">
        <v>55</v>
      </c>
      <c r="Q4781" s="25">
        <f>175.94/1156.5</f>
        <v>0.15213143104193688</v>
      </c>
      <c r="U4781" s="457">
        <v>0.1</v>
      </c>
      <c r="W4781" s="155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69"/>
      <c r="Q4782" s="25">
        <f>175.94/1155.8</f>
        <v>0.15222356809136528</v>
      </c>
      <c r="U4782" s="457">
        <v>0.1</v>
      </c>
      <c r="W4782" s="155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504"/>
      <c r="C4797" s="1504"/>
      <c r="D4797" s="150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504"/>
      <c r="C4819" s="1504"/>
      <c r="D4819" s="150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503"/>
      <c r="C4840" s="1503"/>
      <c r="D4840" s="1503"/>
      <c r="E4840" s="1503"/>
      <c r="F4840" s="1503"/>
      <c r="G4840" s="1503"/>
      <c r="H4840" s="1503"/>
      <c r="I4840" s="1503"/>
      <c r="J4840" s="1503"/>
      <c r="K4840" s="1503"/>
      <c r="L4840" s="1503"/>
      <c r="M4840" s="150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504"/>
      <c r="C4843" s="1504"/>
      <c r="D4843" s="150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79" t="s">
        <v>50</v>
      </c>
      <c r="U4852" s="457">
        <v>0.1</v>
      </c>
      <c r="W4852" s="155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79"/>
      <c r="U4853" s="457">
        <v>0.1</v>
      </c>
      <c r="W4853" s="155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08" t="s">
        <v>50</v>
      </c>
      <c r="Q4854" s="1579"/>
      <c r="U4854" s="457">
        <v>0.1</v>
      </c>
      <c r="W4854" s="155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08"/>
      <c r="Q4855" s="25">
        <f>166.02/1112.3</f>
        <v>0.14925829362582038</v>
      </c>
      <c r="U4855" s="457">
        <v>0.1</v>
      </c>
      <c r="W4855" s="155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504"/>
      <c r="C4866" s="1504"/>
      <c r="D4866" s="150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07" t="s">
        <v>50</v>
      </c>
      <c r="Q4867" s="376" t="s">
        <v>50</v>
      </c>
      <c r="U4867" s="457">
        <v>0.1</v>
      </c>
      <c r="W4867" s="157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08"/>
      <c r="Q4868" s="25">
        <f>165.28/1105.1</f>
        <v>0.14956112568998281</v>
      </c>
      <c r="U4868" s="457">
        <v>0.1</v>
      </c>
      <c r="W4868" s="155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08"/>
      <c r="Q4869" s="25">
        <f>165.28/1105.1</f>
        <v>0.14956112568998281</v>
      </c>
      <c r="U4869" s="457">
        <v>0.1</v>
      </c>
      <c r="W4869" s="155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08"/>
      <c r="Q4870" s="25">
        <f>165.28/1105.1</f>
        <v>0.14956112568998281</v>
      </c>
      <c r="U4870" s="457">
        <v>0.1</v>
      </c>
      <c r="W4870" s="155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08"/>
      <c r="Q4871" s="25">
        <f>165.94/1111.3</f>
        <v>0.14932061549536579</v>
      </c>
      <c r="U4871" s="457">
        <v>0.1</v>
      </c>
      <c r="W4871" s="155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504"/>
      <c r="C4888" s="1504"/>
      <c r="D4888" s="150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504"/>
      <c r="C4911" s="1504"/>
      <c r="D4911" s="150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503"/>
      <c r="C4929" s="1503"/>
      <c r="D4929" s="1503"/>
      <c r="E4929" s="1503"/>
      <c r="F4929" s="1503"/>
      <c r="G4929" s="1503"/>
      <c r="H4929" s="1503"/>
      <c r="I4929" s="1503"/>
      <c r="J4929" s="1503"/>
      <c r="K4929" s="1503"/>
      <c r="L4929" s="1503"/>
      <c r="M4929" s="1503"/>
      <c r="P4929" s="278">
        <v>17610</v>
      </c>
      <c r="Q4929" s="25">
        <f>172.49/1199.4</f>
        <v>0.14381357345339335</v>
      </c>
      <c r="U4929" s="457">
        <v>0.1</v>
      </c>
      <c r="W4929" s="340">
        <f t="shared" si="309"/>
        <v>2785.8127313656832</v>
      </c>
      <c r="X4929" s="534"/>
    </row>
    <row r="4930" spans="1:24" ht="15" customHeight="1">
      <c r="A4930" s="3">
        <v>42731</v>
      </c>
      <c r="B4930" s="1503"/>
      <c r="C4930" s="1503"/>
      <c r="D4930" s="1503"/>
      <c r="E4930" s="1503"/>
      <c r="F4930" s="1503"/>
      <c r="G4930" s="1503"/>
      <c r="H4930" s="1503"/>
      <c r="I4930" s="1503"/>
      <c r="J4930" s="1503"/>
      <c r="K4930" s="1503"/>
      <c r="L4930" s="1503"/>
      <c r="M4930" s="150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504"/>
      <c r="C4934" s="1504"/>
      <c r="D4934" s="150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08" t="s">
        <v>50</v>
      </c>
      <c r="Q4953" s="1508" t="s">
        <v>50</v>
      </c>
      <c r="W4953" s="157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08"/>
      <c r="Q4954" s="1508"/>
      <c r="W4954" s="157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08"/>
      <c r="Q4955" s="1508"/>
      <c r="W4955" s="1576"/>
      <c r="X4955" s="534"/>
    </row>
    <row r="4956" spans="1:24" ht="15" customHeight="1" thickBot="1">
      <c r="A4956" s="236"/>
      <c r="B4956" s="1504"/>
      <c r="C4956" s="1504"/>
      <c r="D4956" s="150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77" t="s">
        <v>50</v>
      </c>
      <c r="Q4957" s="25">
        <f>169.01/1155.5</f>
        <v>0.14626568585028127</v>
      </c>
      <c r="W4957" s="157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78"/>
      <c r="Q4958" s="25">
        <f>168.97/1155.2</f>
        <v>0.14626904432132964</v>
      </c>
      <c r="W4958" s="157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504"/>
      <c r="C4977" s="1504"/>
      <c r="D4977" s="150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504"/>
      <c r="C5001" s="1504"/>
      <c r="D5001" s="150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64" t="s">
        <v>56</v>
      </c>
      <c r="Q5002" s="25">
        <f>162.01/1113.8</f>
        <v>0.1454569940743401</v>
      </c>
      <c r="W5002" s="1562"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65"/>
      <c r="Q5003" s="25">
        <f>162.67/1118.9</f>
        <v>0.14538385914737686</v>
      </c>
      <c r="W5003" s="1563"/>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503"/>
      <c r="C5011" s="1503"/>
      <c r="D5011" s="1503"/>
      <c r="E5011" s="1503"/>
      <c r="F5011" s="1503"/>
      <c r="G5011" s="1503"/>
      <c r="H5011" s="1503"/>
      <c r="I5011" s="1503"/>
      <c r="J5011" s="1503"/>
      <c r="K5011" s="1503"/>
      <c r="L5011" s="1503"/>
      <c r="M5011" s="1503"/>
      <c r="Q5011" s="25">
        <f>165.47/1138.8</f>
        <v>0.14530207235686687</v>
      </c>
      <c r="X5011" s="534"/>
    </row>
    <row r="5012" spans="1:24" ht="15" customHeight="1">
      <c r="A5012" s="3">
        <v>42842</v>
      </c>
      <c r="B5012" s="1503"/>
      <c r="C5012" s="1503"/>
      <c r="D5012" s="1503"/>
      <c r="E5012" s="1503"/>
      <c r="F5012" s="1503"/>
      <c r="G5012" s="1503"/>
      <c r="H5012" s="1503"/>
      <c r="I5012" s="1503"/>
      <c r="J5012" s="1503"/>
      <c r="K5012" s="1503"/>
      <c r="L5012" s="1503"/>
      <c r="M5012" s="150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504"/>
      <c r="C5022" s="1504"/>
      <c r="D5022" s="150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506"/>
      <c r="C5023" s="1506"/>
      <c r="D5023" s="1506"/>
      <c r="E5023" s="1506"/>
      <c r="F5023" s="1506"/>
      <c r="G5023" s="1506"/>
      <c r="H5023" s="1506"/>
      <c r="I5023" s="1506"/>
      <c r="J5023" s="1506"/>
      <c r="K5023" s="1506"/>
      <c r="L5023" s="1506"/>
      <c r="M5023" s="1506"/>
      <c r="P5023" s="450" t="s">
        <v>56</v>
      </c>
      <c r="Q5023" s="150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502"/>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02"/>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02"/>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503"/>
      <c r="C5043" s="1503"/>
      <c r="D5043" s="1503"/>
      <c r="E5043" s="1503"/>
      <c r="F5043" s="1503"/>
      <c r="G5043" s="1503"/>
      <c r="H5043" s="1503"/>
      <c r="I5043" s="1503"/>
      <c r="J5043" s="1503"/>
      <c r="K5043" s="1503"/>
      <c r="L5043" s="1503"/>
      <c r="M5043" s="150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504"/>
      <c r="C5046" s="1504"/>
      <c r="D5046" s="150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504"/>
      <c r="C5069" s="1504"/>
      <c r="D5069" s="150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504"/>
      <c r="C5091" s="1504"/>
      <c r="D5091" s="150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503"/>
      <c r="C5111" s="1503"/>
      <c r="D5111" s="1503"/>
      <c r="E5111" s="1503"/>
      <c r="F5111" s="1503"/>
      <c r="G5111" s="1503"/>
      <c r="H5111" s="1503"/>
      <c r="I5111" s="1503"/>
      <c r="J5111" s="1503"/>
      <c r="K5111" s="1503"/>
      <c r="L5111" s="1503"/>
      <c r="M5111" s="150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504"/>
      <c r="C5115" s="1504"/>
      <c r="D5115" s="150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504"/>
      <c r="C5137" s="1504"/>
      <c r="D5137" s="150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504"/>
      <c r="C5160" s="1504"/>
      <c r="D5160" s="150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504"/>
      <c r="C5183" s="1504"/>
      <c r="D5183" s="150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503"/>
      <c r="C5200" s="1503"/>
      <c r="D5200" s="1503"/>
      <c r="E5200" s="1503"/>
      <c r="F5200" s="1503"/>
      <c r="G5200" s="1503"/>
      <c r="H5200" s="1503"/>
      <c r="I5200" s="1503"/>
      <c r="J5200" s="1503"/>
      <c r="K5200" s="1503"/>
      <c r="L5200" s="1503"/>
      <c r="M5200" s="1503"/>
      <c r="P5200" s="278"/>
      <c r="X5200" s="534"/>
    </row>
    <row r="5201" spans="1:24" ht="15" customHeight="1">
      <c r="A5201" s="3">
        <v>43095</v>
      </c>
      <c r="B5201" s="1503"/>
      <c r="C5201" s="1503"/>
      <c r="D5201" s="1503"/>
      <c r="E5201" s="1503"/>
      <c r="F5201" s="1503"/>
      <c r="G5201" s="1503"/>
      <c r="H5201" s="1503"/>
      <c r="I5201" s="1503"/>
      <c r="J5201" s="1503"/>
      <c r="K5201" s="1503"/>
      <c r="L5201" s="1503"/>
      <c r="M5201" s="150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504"/>
      <c r="C5205" s="1504"/>
      <c r="D5205" s="150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504"/>
      <c r="C5228" s="1504"/>
      <c r="D5228" s="150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81" t="s">
        <v>50</v>
      </c>
      <c r="Q5239" s="158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81"/>
      <c r="Q5240" s="158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81"/>
      <c r="Q5241" s="158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81"/>
      <c r="Q5242" s="158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81"/>
      <c r="Q5243" s="158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504"/>
      <c r="C5249" s="1504"/>
      <c r="D5249" s="150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503"/>
      <c r="C5271" s="1503"/>
      <c r="D5271" s="1503"/>
      <c r="E5271" s="1503"/>
      <c r="F5271" s="1503"/>
      <c r="G5271" s="1503"/>
      <c r="H5271" s="1503"/>
      <c r="I5271" s="1503"/>
      <c r="J5271" s="1503"/>
      <c r="K5271" s="1503"/>
      <c r="L5271" s="1503"/>
      <c r="M5271" s="1503"/>
      <c r="N5271" s="454">
        <f>AVERAGE(K5250:K5270)</f>
        <v>2397</v>
      </c>
      <c r="O5271" s="250">
        <f>AVERAGE(K5206:K5270)</f>
        <v>2522.6746031746034</v>
      </c>
      <c r="X5271" s="534"/>
    </row>
    <row r="5272" spans="1:24" ht="15" customHeight="1" thickBot="1">
      <c r="A5272" s="236"/>
      <c r="B5272" s="1504"/>
      <c r="C5272" s="1504"/>
      <c r="D5272" s="150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503"/>
      <c r="C5273" s="1503"/>
      <c r="D5273" s="1503"/>
      <c r="E5273" s="1503"/>
      <c r="F5273" s="1503"/>
      <c r="G5273" s="1503"/>
      <c r="H5273" s="1503"/>
      <c r="I5273" s="1503"/>
      <c r="J5273" s="1503"/>
      <c r="K5273" s="1503"/>
      <c r="L5273" s="1503"/>
      <c r="M5273" s="150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65"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65"/>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504"/>
      <c r="C5294" s="1504"/>
      <c r="D5294" s="150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503"/>
      <c r="C5299" s="1503"/>
      <c r="D5299" s="1503"/>
      <c r="E5299" s="1503"/>
      <c r="F5299" s="1503"/>
      <c r="G5299" s="1503"/>
      <c r="H5299" s="1503"/>
      <c r="I5299" s="1503"/>
      <c r="J5299" s="1503"/>
      <c r="K5299" s="1503"/>
      <c r="L5299" s="1503"/>
      <c r="M5299" s="150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503"/>
      <c r="C5314" s="1503"/>
      <c r="D5314" s="1503"/>
      <c r="E5314" s="1503"/>
      <c r="F5314" s="1503"/>
      <c r="G5314" s="1503"/>
      <c r="H5314" s="1503"/>
      <c r="I5314" s="1503"/>
      <c r="J5314" s="1503"/>
      <c r="K5314" s="1503"/>
      <c r="L5314" s="1503"/>
      <c r="M5314" s="150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504"/>
      <c r="C5318" s="1504"/>
      <c r="D5318" s="150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504"/>
      <c r="C5340" s="1504"/>
      <c r="D5340" s="150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503"/>
      <c r="C5382" s="1503"/>
      <c r="D5382" s="1503"/>
      <c r="E5382" s="1503"/>
      <c r="F5382" s="1503"/>
      <c r="G5382" s="1503"/>
      <c r="H5382" s="1503"/>
      <c r="I5382" s="1503"/>
      <c r="J5382" s="1503"/>
      <c r="K5382" s="1503"/>
      <c r="L5382" s="1503"/>
      <c r="M5382" s="150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503"/>
      <c r="C5472" s="1503"/>
      <c r="D5472" s="1503"/>
      <c r="E5472" s="1503"/>
      <c r="F5472" s="1503"/>
      <c r="G5472" s="1503"/>
      <c r="H5472" s="1503"/>
      <c r="I5472" s="1503"/>
      <c r="J5472" s="1503"/>
      <c r="K5472" s="1503"/>
      <c r="L5472" s="1503"/>
      <c r="M5472" s="1503"/>
      <c r="N5472" s="137"/>
      <c r="O5472" s="137"/>
      <c r="P5472" s="278">
        <v>18350</v>
      </c>
      <c r="Q5472" s="25">
        <f>162.82/1125.2</f>
        <v>0.14470316388197652</v>
      </c>
      <c r="W5472" s="340">
        <f>(P5472*Q5472)*(1+U5472)</f>
        <v>2655.3030572342691</v>
      </c>
      <c r="X5472" s="534"/>
    </row>
    <row r="5473" spans="1:24" ht="15" customHeight="1">
      <c r="A5473" s="3">
        <v>43460</v>
      </c>
      <c r="B5473" s="1503"/>
      <c r="C5473" s="1503"/>
      <c r="D5473" s="1503"/>
      <c r="E5473" s="1503"/>
      <c r="F5473" s="1503"/>
      <c r="G5473" s="1503"/>
      <c r="H5473" s="1503"/>
      <c r="I5473" s="1503"/>
      <c r="J5473" s="1503"/>
      <c r="K5473" s="1503"/>
      <c r="L5473" s="1503"/>
      <c r="M5473" s="150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503"/>
      <c r="C5558" s="1503"/>
      <c r="D5558" s="1503"/>
      <c r="E5558" s="1503"/>
      <c r="F5558" s="1503"/>
      <c r="G5558" s="1503"/>
      <c r="H5558" s="1503"/>
      <c r="I5558" s="1503"/>
      <c r="J5558" s="1503"/>
      <c r="K5558" s="1503"/>
      <c r="L5558" s="1503"/>
      <c r="M5558" s="1503"/>
      <c r="P5558" s="278"/>
      <c r="X5558" s="534"/>
    </row>
    <row r="5559" spans="1:24" ht="15" customHeight="1">
      <c r="A5559" s="3">
        <v>43577</v>
      </c>
      <c r="B5559" s="1503"/>
      <c r="C5559" s="1503"/>
      <c r="D5559" s="1503"/>
      <c r="E5559" s="1503"/>
      <c r="F5559" s="1503"/>
      <c r="G5559" s="1503"/>
      <c r="H5559" s="1503"/>
      <c r="I5559" s="1503"/>
      <c r="J5559" s="1503"/>
      <c r="K5559" s="1503"/>
      <c r="L5559" s="1503"/>
      <c r="M5559" s="150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03"/>
      <c r="C5570" s="1503"/>
      <c r="D5570" s="1503"/>
      <c r="E5570" s="1503"/>
      <c r="F5570" s="1503"/>
      <c r="G5570" s="1503"/>
      <c r="H5570" s="1503"/>
      <c r="I5570" s="1503"/>
      <c r="J5570" s="1503"/>
      <c r="K5570" s="1503"/>
      <c r="L5570" s="1503"/>
      <c r="M5570" s="150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503"/>
      <c r="C5585" s="1503"/>
      <c r="D5585" s="1503"/>
      <c r="E5585" s="1503"/>
      <c r="F5585" s="1503"/>
      <c r="G5585" s="1503"/>
      <c r="H5585" s="1503"/>
      <c r="I5585" s="1503"/>
      <c r="J5585" s="1503"/>
      <c r="K5585" s="1503"/>
      <c r="L5585" s="1503"/>
      <c r="M5585" s="150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503"/>
      <c r="C5653" s="1503"/>
      <c r="D5653" s="1503"/>
      <c r="E5653" s="1503"/>
      <c r="F5653" s="1503"/>
      <c r="G5653" s="1503"/>
      <c r="H5653" s="1503"/>
      <c r="I5653" s="1503"/>
      <c r="J5653" s="1503"/>
      <c r="K5653" s="1503"/>
      <c r="L5653" s="1503"/>
      <c r="M5653" s="150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25" t="s">
        <v>60</v>
      </c>
      <c r="C5744" s="1503"/>
      <c r="D5744" s="1503"/>
      <c r="E5744" s="1503"/>
      <c r="F5744" s="1503"/>
      <c r="G5744" s="1503"/>
      <c r="H5744" s="1503"/>
      <c r="I5744" s="1503"/>
      <c r="J5744" s="1503"/>
      <c r="K5744" s="1503"/>
      <c r="L5744" s="1503"/>
      <c r="M5744" s="1503"/>
      <c r="O5744" s="137"/>
      <c r="P5744" s="278">
        <v>15200</v>
      </c>
      <c r="Q5744" s="25">
        <f>166.01/1163.7</f>
        <v>0.14265704219300507</v>
      </c>
      <c r="W5744" s="340">
        <f>(P5744*Q5744)*(1+U5744)</f>
        <v>2168.3870413336772</v>
      </c>
      <c r="X5744" s="534"/>
    </row>
    <row r="5745" spans="1:24" ht="15" customHeight="1">
      <c r="A5745" s="3">
        <v>43825</v>
      </c>
      <c r="B5745" s="1503"/>
      <c r="C5745" s="1503"/>
      <c r="D5745" s="1503"/>
      <c r="E5745" s="1503"/>
      <c r="F5745" s="1503"/>
      <c r="G5745" s="1503"/>
      <c r="H5745" s="1503"/>
      <c r="I5745" s="1503"/>
      <c r="J5745" s="1503"/>
      <c r="K5745" s="1503"/>
      <c r="L5745" s="1503"/>
      <c r="M5745" s="150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503" t="s">
        <v>61</v>
      </c>
      <c r="C5824" s="1503"/>
      <c r="D5824" s="1503"/>
      <c r="E5824" s="1503"/>
      <c r="F5824" s="1503"/>
      <c r="G5824" s="1503"/>
      <c r="H5824" s="1503"/>
      <c r="I5824" s="1503"/>
      <c r="J5824" s="1503"/>
      <c r="K5824" s="1503"/>
      <c r="L5824" s="1503"/>
      <c r="M5824" s="1503"/>
      <c r="P5824" s="278">
        <v>14050</v>
      </c>
      <c r="Q5824" s="25">
        <f>172.07/1212.3</f>
        <v>0.14193681431988781</v>
      </c>
      <c r="W5824" s="340">
        <f t="shared" si="826"/>
        <v>1994.2122411944238</v>
      </c>
      <c r="X5824" s="534"/>
    </row>
    <row r="5825" spans="1:24" ht="15" customHeight="1">
      <c r="A5825" s="3">
        <v>43934</v>
      </c>
      <c r="B5825" s="1503"/>
      <c r="C5825" s="1503"/>
      <c r="D5825" s="1503"/>
      <c r="E5825" s="1503"/>
      <c r="F5825" s="1503"/>
      <c r="G5825" s="1503"/>
      <c r="H5825" s="1503"/>
      <c r="I5825" s="1503"/>
      <c r="J5825" s="1503"/>
      <c r="K5825" s="1503"/>
      <c r="L5825" s="1503"/>
      <c r="M5825" s="150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8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8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8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503" t="s">
        <v>61</v>
      </c>
      <c r="C5845" s="1503"/>
      <c r="D5845" s="1503"/>
      <c r="E5845" s="1503"/>
      <c r="F5845" s="1503"/>
      <c r="G5845" s="1503"/>
      <c r="H5845" s="1503"/>
      <c r="I5845" s="1503"/>
      <c r="J5845" s="1503"/>
      <c r="K5845" s="1503"/>
      <c r="L5845" s="1503"/>
      <c r="M5845" s="150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503" t="s">
        <v>61</v>
      </c>
      <c r="C5856" s="1503"/>
      <c r="D5856" s="1503"/>
      <c r="E5856" s="1503"/>
      <c r="F5856" s="1503"/>
      <c r="G5856" s="1503"/>
      <c r="H5856" s="1503"/>
      <c r="I5856" s="1503"/>
      <c r="J5856" s="1503"/>
      <c r="K5856" s="1503"/>
      <c r="L5856" s="1503"/>
      <c r="M5856" s="150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503" t="s">
        <v>61</v>
      </c>
      <c r="C5929" s="1503"/>
      <c r="D5929" s="1503"/>
      <c r="E5929" s="1503"/>
      <c r="F5929" s="1503"/>
      <c r="G5929" s="1503"/>
      <c r="H5929" s="1503"/>
      <c r="I5929" s="1503"/>
      <c r="J5929" s="1503"/>
      <c r="K5929" s="1503"/>
      <c r="L5929" s="1503"/>
      <c r="M5929" s="150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02"/>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502"/>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83"/>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84"/>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84"/>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84"/>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84"/>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84"/>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503" t="s">
        <v>61</v>
      </c>
      <c r="C6017" s="1503"/>
      <c r="D6017" s="1503"/>
      <c r="E6017" s="1503"/>
      <c r="F6017" s="1503"/>
      <c r="G6017" s="1503"/>
      <c r="H6017" s="1503"/>
      <c r="I6017" s="1503"/>
      <c r="J6017" s="1503"/>
      <c r="K6017" s="1503"/>
      <c r="L6017" s="1503"/>
      <c r="M6017" s="1503"/>
      <c r="X6017" s="534"/>
    </row>
    <row r="6018" spans="1:24" ht="15" customHeight="1">
      <c r="A6018" s="3">
        <v>44193</v>
      </c>
      <c r="B6018" s="1503"/>
      <c r="C6018" s="1503"/>
      <c r="D6018" s="1503"/>
      <c r="E6018" s="1503"/>
      <c r="F6018" s="1503"/>
      <c r="G6018" s="1503"/>
      <c r="H6018" s="1503"/>
      <c r="I6018" s="1503"/>
      <c r="J6018" s="1503"/>
      <c r="K6018" s="1503"/>
      <c r="L6018" s="1503"/>
      <c r="M6018" s="150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02"/>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82"/>
      <c r="Q6052" s="1502"/>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8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8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8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8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503" t="s">
        <v>61</v>
      </c>
      <c r="C6090" s="1503"/>
      <c r="D6090" s="1503"/>
      <c r="E6090" s="1503"/>
      <c r="F6090" s="1503"/>
      <c r="G6090" s="1503"/>
      <c r="H6090" s="1503"/>
      <c r="I6090" s="1503"/>
      <c r="J6090" s="1503"/>
      <c r="K6090" s="1503"/>
      <c r="L6090" s="1503"/>
      <c r="M6090" s="1503"/>
      <c r="P6090" s="278">
        <v>15100</v>
      </c>
      <c r="Q6090" s="25">
        <f>171.66/1127.5</f>
        <v>0.15224833702882484</v>
      </c>
      <c r="W6090" s="340">
        <f t="shared" ref="W6090:W6093" si="1185">(P6090*Q6090)*(1+U6090)</f>
        <v>2298.949889135255</v>
      </c>
      <c r="X6090" s="534"/>
    </row>
    <row r="6091" spans="1:24" ht="15" customHeight="1">
      <c r="A6091" s="3">
        <v>44291</v>
      </c>
      <c r="B6091" s="1503"/>
      <c r="C6091" s="1503"/>
      <c r="D6091" s="1503"/>
      <c r="E6091" s="1503"/>
      <c r="F6091" s="1503"/>
      <c r="G6091" s="1503"/>
      <c r="H6091" s="1503"/>
      <c r="I6091" s="1503"/>
      <c r="J6091" s="1503"/>
      <c r="K6091" s="1503"/>
      <c r="L6091" s="1503"/>
      <c r="M6091" s="150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506" t="s">
        <v>62</v>
      </c>
      <c r="C6112" s="1506"/>
      <c r="D6112" s="1506"/>
      <c r="E6112" s="1506"/>
      <c r="F6112" s="1506"/>
      <c r="G6112" s="1506"/>
      <c r="H6112" s="1506"/>
      <c r="I6112" s="1506"/>
      <c r="J6112" s="1506"/>
      <c r="K6112" s="1506"/>
      <c r="L6112" s="1506"/>
      <c r="M6112" s="1506"/>
      <c r="N6112" s="1506"/>
      <c r="O6112" s="1506"/>
      <c r="P6112" s="1506"/>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8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8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503" t="s">
        <v>61</v>
      </c>
      <c r="C6132" s="1503"/>
      <c r="D6132" s="1503"/>
      <c r="E6132" s="1503"/>
      <c r="F6132" s="1503"/>
      <c r="G6132" s="1503"/>
      <c r="H6132" s="1503"/>
      <c r="I6132" s="1503"/>
      <c r="J6132" s="1503"/>
      <c r="K6132" s="1503"/>
      <c r="L6132" s="1503"/>
      <c r="M6132" s="150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503" t="s">
        <v>61</v>
      </c>
      <c r="C6200" s="1585"/>
      <c r="D6200" s="1585"/>
      <c r="E6200" s="1585"/>
      <c r="F6200" s="1585"/>
      <c r="G6200" s="1585"/>
      <c r="H6200" s="1585"/>
      <c r="I6200" s="1585"/>
      <c r="J6200" s="1585"/>
      <c r="K6200" s="1585"/>
      <c r="L6200" s="1585"/>
      <c r="M6200" s="158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503" t="s">
        <v>61</v>
      </c>
      <c r="C6289" s="1501"/>
      <c r="D6289" s="1501"/>
      <c r="E6289" s="1501"/>
      <c r="F6289" s="1501"/>
      <c r="G6289" s="1501"/>
      <c r="H6289" s="1501"/>
      <c r="I6289" s="1501"/>
      <c r="J6289" s="1501"/>
      <c r="K6289" s="1501"/>
      <c r="L6289" s="1501"/>
      <c r="M6289" s="1501"/>
      <c r="P6289" s="278">
        <v>15225</v>
      </c>
      <c r="Q6289" s="25">
        <f>186.09/1186.2</f>
        <v>0.15687910976226604</v>
      </c>
      <c r="W6289" s="340">
        <f t="shared" si="1300"/>
        <v>2388.4844461305006</v>
      </c>
      <c r="X6289" s="534"/>
    </row>
    <row r="6290" spans="1:24" ht="15" customHeight="1">
      <c r="A6290" s="3">
        <v>44558</v>
      </c>
      <c r="B6290" s="1501"/>
      <c r="C6290" s="1501"/>
      <c r="D6290" s="1501"/>
      <c r="E6290" s="1501"/>
      <c r="F6290" s="1501"/>
      <c r="G6290" s="1501"/>
      <c r="H6290" s="1501"/>
      <c r="I6290" s="1501"/>
      <c r="J6290" s="1501"/>
      <c r="K6290" s="1501"/>
      <c r="L6290" s="1501"/>
      <c r="M6290" s="1501"/>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506" t="s">
        <v>61</v>
      </c>
      <c r="C6295" s="1588"/>
      <c r="D6295" s="1588"/>
      <c r="E6295" s="1588"/>
      <c r="F6295" s="1588"/>
      <c r="G6295" s="1588"/>
      <c r="H6295" s="1588"/>
      <c r="I6295" s="1588"/>
      <c r="J6295" s="1588"/>
      <c r="K6295" s="1588"/>
      <c r="L6295" s="1588"/>
      <c r="M6295" s="158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503" t="s">
        <v>61</v>
      </c>
      <c r="C6372" s="1501"/>
      <c r="D6372" s="1501"/>
      <c r="E6372" s="1501"/>
      <c r="F6372" s="1501"/>
      <c r="G6372" s="1501"/>
      <c r="H6372" s="1501"/>
      <c r="I6372" s="1501"/>
      <c r="J6372" s="1501"/>
      <c r="K6372" s="1501"/>
      <c r="L6372" s="1501"/>
      <c r="M6372" s="1501"/>
      <c r="P6372" s="278">
        <v>15325</v>
      </c>
      <c r="Q6372" s="25">
        <f>192.79/1230.1</f>
        <v>0.15672709535810098</v>
      </c>
      <c r="W6372" s="340">
        <f t="shared" si="1314"/>
        <v>2401.8427363628975</v>
      </c>
      <c r="X6372" s="534" t="e">
        <f t="shared" ref="X6372:X6373" si="1319">P6372/K6372</f>
        <v>#DIV/0!</v>
      </c>
    </row>
    <row r="6373" spans="1:24" ht="15" customHeight="1">
      <c r="A6373" s="3">
        <v>44669</v>
      </c>
      <c r="B6373" s="1501"/>
      <c r="C6373" s="1501"/>
      <c r="D6373" s="1501"/>
      <c r="E6373" s="1501"/>
      <c r="F6373" s="1501"/>
      <c r="G6373" s="1501"/>
      <c r="H6373" s="1501"/>
      <c r="I6373" s="1501"/>
      <c r="J6373" s="1501"/>
      <c r="K6373" s="1501"/>
      <c r="L6373" s="1501"/>
      <c r="M6373" s="150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506" t="s">
        <v>61</v>
      </c>
      <c r="C6384" s="1506"/>
      <c r="D6384" s="1506"/>
      <c r="E6384" s="1506"/>
      <c r="F6384" s="1506"/>
      <c r="G6384" s="1506"/>
      <c r="H6384" s="1506"/>
      <c r="I6384" s="1506"/>
      <c r="J6384" s="1506"/>
      <c r="K6384" s="1506"/>
      <c r="L6384" s="1506"/>
      <c r="M6384" s="1506"/>
      <c r="P6384" s="158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8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8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503" t="s">
        <v>61</v>
      </c>
      <c r="C6408" s="1503"/>
      <c r="D6408" s="1503"/>
      <c r="E6408" s="1503"/>
      <c r="F6408" s="1503"/>
      <c r="G6408" s="1503"/>
      <c r="H6408" s="1503"/>
      <c r="I6408" s="1503"/>
      <c r="J6408" s="1503"/>
      <c r="K6408" s="1503"/>
      <c r="L6408" s="1503"/>
      <c r="M6408" s="150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503"/>
      <c r="C6409" s="1503"/>
      <c r="D6409" s="1503"/>
      <c r="E6409" s="1503"/>
      <c r="F6409" s="1503"/>
      <c r="G6409" s="1503"/>
      <c r="H6409" s="1503"/>
      <c r="I6409" s="1503"/>
      <c r="J6409" s="1503"/>
      <c r="K6409" s="1503"/>
      <c r="L6409" s="1503"/>
      <c r="M6409" s="150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503" t="s">
        <v>61</v>
      </c>
      <c r="C6472" s="1503"/>
      <c r="D6472" s="1503"/>
      <c r="E6472" s="1503"/>
      <c r="F6472" s="1503"/>
      <c r="G6472" s="1503"/>
      <c r="H6472" s="1503"/>
      <c r="I6472" s="1503"/>
      <c r="J6472" s="1503"/>
      <c r="K6472" s="1503"/>
      <c r="L6472" s="1503"/>
      <c r="M6472" s="150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8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8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8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8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8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503" t="s">
        <v>61</v>
      </c>
      <c r="C6561" s="1503"/>
      <c r="D6561" s="1503"/>
      <c r="E6561" s="1503"/>
      <c r="F6561" s="1503"/>
      <c r="G6561" s="1503"/>
      <c r="H6561" s="1503"/>
      <c r="I6561" s="1503"/>
      <c r="J6561" s="1503"/>
      <c r="K6561" s="1503"/>
      <c r="L6561" s="1503"/>
      <c r="M6561" s="150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503"/>
      <c r="C6562" s="1503"/>
      <c r="D6562" s="1503"/>
      <c r="E6562" s="1503"/>
      <c r="F6562" s="1503"/>
      <c r="G6562" s="1503"/>
      <c r="H6562" s="1503"/>
      <c r="I6562" s="1503"/>
      <c r="J6562" s="1503"/>
      <c r="K6562" s="1503"/>
      <c r="L6562" s="1503"/>
      <c r="M6562" s="150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506" t="s">
        <v>61</v>
      </c>
      <c r="C6567" s="1506"/>
      <c r="D6567" s="1506"/>
      <c r="E6567" s="1506"/>
      <c r="F6567" s="1506"/>
      <c r="G6567" s="1506"/>
      <c r="H6567" s="1506"/>
      <c r="I6567" s="1506"/>
      <c r="J6567" s="1506"/>
      <c r="K6567" s="1506"/>
      <c r="L6567" s="1506"/>
      <c r="M6567" s="150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8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8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8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8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8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503"/>
      <c r="C6639" s="1503"/>
      <c r="D6639" s="1503"/>
      <c r="E6639" s="1503"/>
      <c r="F6639" s="1503"/>
      <c r="G6639" s="1503"/>
      <c r="H6639" s="1503"/>
      <c r="I6639" s="1503"/>
      <c r="J6639" s="1503"/>
      <c r="K6639" s="1503"/>
      <c r="L6639" s="1503"/>
      <c r="M6639" s="1503"/>
      <c r="P6639" s="278">
        <v>15175</v>
      </c>
      <c r="Q6639" s="25">
        <f>191.61/1318.9</f>
        <v>0.14528015770718022</v>
      </c>
      <c r="W6639" s="340">
        <f t="shared" si="1896"/>
        <v>2204.6263932064599</v>
      </c>
      <c r="X6639" s="531" t="e">
        <f t="shared" si="1897"/>
        <v>#DIV/0!</v>
      </c>
    </row>
    <row r="6640" spans="1:25" ht="15" customHeight="1">
      <c r="A6640" s="3">
        <v>45026</v>
      </c>
      <c r="B6640" s="1503"/>
      <c r="C6640" s="1503"/>
      <c r="D6640" s="1503"/>
      <c r="E6640" s="1503"/>
      <c r="F6640" s="1503"/>
      <c r="G6640" s="1503"/>
      <c r="H6640" s="1503"/>
      <c r="I6640" s="1503"/>
      <c r="J6640" s="1503"/>
      <c r="K6640" s="1503"/>
      <c r="L6640" s="1503"/>
      <c r="M6640" s="150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503"/>
      <c r="C6656" s="1503"/>
      <c r="D6656" s="1503"/>
      <c r="E6656" s="1503"/>
      <c r="F6656" s="1503"/>
      <c r="G6656" s="1503"/>
      <c r="H6656" s="1503"/>
      <c r="I6656" s="1503"/>
      <c r="J6656" s="1503"/>
      <c r="K6656" s="1503"/>
      <c r="L6656" s="1503"/>
      <c r="M6656" s="1503"/>
      <c r="P6656" s="150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0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50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503" t="s">
        <v>61</v>
      </c>
      <c r="C6661" s="1503"/>
      <c r="D6661" s="1503"/>
      <c r="E6661" s="1503"/>
      <c r="F6661" s="1503"/>
      <c r="G6661" s="1503"/>
      <c r="H6661" s="1503"/>
      <c r="I6661" s="1503"/>
      <c r="J6661" s="1503"/>
      <c r="K6661" s="1503"/>
      <c r="L6661" s="1503"/>
      <c r="M6661" s="150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503"/>
      <c r="C6676" s="1503"/>
      <c r="D6676" s="1503"/>
      <c r="E6676" s="1503"/>
      <c r="F6676" s="1503"/>
      <c r="G6676" s="1503"/>
      <c r="H6676" s="1503"/>
      <c r="I6676" s="1503"/>
      <c r="J6676" s="1503"/>
      <c r="K6676" s="1503"/>
      <c r="L6676" s="1503"/>
      <c r="M6676" s="150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84"/>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84"/>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503"/>
      <c r="C6744" s="1503"/>
      <c r="D6744" s="1503"/>
      <c r="E6744" s="1503"/>
      <c r="F6744" s="1503"/>
      <c r="G6744" s="1503"/>
      <c r="H6744" s="1503"/>
      <c r="I6744" s="1503"/>
      <c r="J6744" s="1503"/>
      <c r="K6744" s="1503"/>
      <c r="L6744" s="1503"/>
      <c r="M6744" s="1503"/>
      <c r="N6744" s="1503"/>
      <c r="O6744" s="150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50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503"/>
      <c r="Q6866" s="150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50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50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50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0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50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503"/>
      <c r="C6902" s="1503"/>
      <c r="D6902" s="1503"/>
      <c r="E6902" s="1503"/>
      <c r="F6902" s="1503"/>
      <c r="G6902" s="1503"/>
      <c r="H6902" s="1503"/>
      <c r="I6902" s="1503"/>
      <c r="J6902" s="1503"/>
      <c r="K6902" s="1503"/>
      <c r="L6902" s="1503"/>
      <c r="M6902" s="150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506"/>
      <c r="C6904" s="1506"/>
      <c r="D6904" s="1506"/>
      <c r="E6904" s="1506"/>
      <c r="F6904" s="1506"/>
      <c r="G6904" s="1506"/>
      <c r="H6904" s="1506"/>
      <c r="I6904" s="1506"/>
      <c r="J6904" s="1506"/>
      <c r="K6904" s="1506"/>
      <c r="L6904" s="1506"/>
      <c r="M6904" s="1506"/>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9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9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90"/>
      <c r="Q6927" s="25">
        <f>189.92/1378</f>
        <v>0.13782293178519592</v>
      </c>
      <c r="V6927" s="1312"/>
      <c r="W6927" s="1592"/>
      <c r="X6927" s="159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91"/>
      <c r="Q6928" s="25">
        <f>190.31/1378.5</f>
        <v>0.13805585781646718</v>
      </c>
      <c r="V6928" s="1312"/>
      <c r="W6928" s="1593"/>
      <c r="X6928" s="159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91"/>
      <c r="Q6929" s="25">
        <f>189.55/1365.2</f>
        <v>0.13884412540287139</v>
      </c>
      <c r="V6929" s="1312"/>
      <c r="W6929" s="1593"/>
      <c r="X6929" s="1593"/>
    </row>
    <row r="6930" spans="1:24" ht="15" customHeight="1">
      <c r="A6930" s="1324">
        <v>45418</v>
      </c>
      <c r="B6930" s="1503"/>
      <c r="C6930" s="1503"/>
      <c r="D6930" s="1503"/>
      <c r="E6930" s="1503"/>
      <c r="F6930" s="1503"/>
      <c r="G6930" s="1503"/>
      <c r="H6930" s="1503"/>
      <c r="I6930" s="1503"/>
      <c r="J6930" s="1503"/>
      <c r="K6930" s="1503"/>
      <c r="L6930" s="1503"/>
      <c r="M6930" s="1503"/>
      <c r="N6930" s="1503"/>
      <c r="O6930" s="158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503"/>
      <c r="C6945" s="1503"/>
      <c r="D6945" s="1503"/>
      <c r="E6945" s="1503"/>
      <c r="F6945" s="1503"/>
      <c r="G6945" s="1503"/>
      <c r="H6945" s="1503"/>
      <c r="I6945" s="1503"/>
      <c r="J6945" s="1503"/>
      <c r="K6945" s="1503"/>
      <c r="L6945" s="1503"/>
      <c r="M6945" s="1503"/>
      <c r="N6945" s="1503"/>
      <c r="O6945" s="1503"/>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34"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503"/>
      <c r="C7013" s="1503"/>
      <c r="D7013" s="1503"/>
      <c r="E7013" s="1503"/>
      <c r="F7013" s="1503"/>
      <c r="G7013" s="1503"/>
      <c r="H7013" s="1503"/>
      <c r="I7013" s="1503"/>
      <c r="J7013" s="1503"/>
      <c r="K7013" s="1503"/>
      <c r="L7013" s="1503"/>
      <c r="M7013" s="1503"/>
      <c r="N7013" s="1503"/>
      <c r="O7013" s="1503"/>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34"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6" si="2422">(P7019*Q7019)*(1+U7019)</f>
        <v>2418.7141469973112</v>
      </c>
      <c r="X7019" s="531">
        <f t="shared" ref="X7019:X7026"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P7020" s="631">
        <v>17175</v>
      </c>
      <c r="Q7020" s="25">
        <f>188.31/1341</f>
        <v>0.14042505592841165</v>
      </c>
      <c r="W7020" s="340">
        <f t="shared" si="2422"/>
        <v>2411.80033557047</v>
      </c>
      <c r="X7020" s="531">
        <f t="shared" si="2423"/>
        <v>8.5618145563310062</v>
      </c>
    </row>
    <row r="7021" spans="1:24" ht="15" customHeight="1">
      <c r="A7021" s="1485">
        <v>45539</v>
      </c>
      <c r="B7021" s="4">
        <v>175150</v>
      </c>
      <c r="C7021" s="5">
        <v>0</v>
      </c>
      <c r="D7021" s="5">
        <v>7075</v>
      </c>
      <c r="E7021" s="5">
        <v>177500</v>
      </c>
      <c r="F7021" s="4">
        <v>0</v>
      </c>
      <c r="G7021" s="5">
        <v>375</v>
      </c>
      <c r="H7021" s="5">
        <v>14825</v>
      </c>
      <c r="I7021" s="130">
        <f t="shared" si="2407"/>
        <v>8.3521126760563377E-2</v>
      </c>
      <c r="J7021" s="1484">
        <v>146282</v>
      </c>
      <c r="K7021" s="22">
        <v>1989</v>
      </c>
      <c r="L7021" s="6">
        <v>2027</v>
      </c>
      <c r="M7021" s="137">
        <f t="shared" si="2421"/>
        <v>38</v>
      </c>
      <c r="P7021" s="631">
        <v>17075</v>
      </c>
      <c r="Q7021" s="25">
        <f>188.78/1342</f>
        <v>0.14067064083457526</v>
      </c>
      <c r="W7021" s="340">
        <f t="shared" si="2422"/>
        <v>2401.9511922503725</v>
      </c>
      <c r="X7021" s="531">
        <f t="shared" si="2423"/>
        <v>8.5847159376571138</v>
      </c>
    </row>
    <row r="7022" spans="1:24" ht="15" customHeight="1">
      <c r="A7022" s="1487">
        <v>45540</v>
      </c>
      <c r="B7022" s="4">
        <v>175100</v>
      </c>
      <c r="C7022" s="5">
        <v>0</v>
      </c>
      <c r="D7022" s="5">
        <v>6975</v>
      </c>
      <c r="E7022" s="5">
        <v>177350</v>
      </c>
      <c r="F7022" s="4">
        <v>0</v>
      </c>
      <c r="G7022" s="5">
        <v>150</v>
      </c>
      <c r="H7022" s="5">
        <v>14775</v>
      </c>
      <c r="I7022" s="130">
        <f t="shared" si="2407"/>
        <v>8.330983930081759E-2</v>
      </c>
      <c r="J7022" s="1486">
        <v>144012</v>
      </c>
      <c r="K7022" s="22">
        <v>1977</v>
      </c>
      <c r="L7022" s="6">
        <v>2015</v>
      </c>
      <c r="M7022" s="137">
        <f t="shared" si="2421"/>
        <v>38</v>
      </c>
      <c r="P7022" s="631">
        <v>16975</v>
      </c>
      <c r="Q7022" s="25">
        <f>188.05/1335.8</f>
        <v>0.1407770624344962</v>
      </c>
      <c r="W7022" s="340">
        <f t="shared" si="2422"/>
        <v>2389.6906348255729</v>
      </c>
      <c r="X7022" s="531">
        <f t="shared" si="2423"/>
        <v>8.5862417804754685</v>
      </c>
    </row>
    <row r="7023" spans="1:24" ht="15" customHeight="1">
      <c r="A7023" s="1489">
        <v>45541</v>
      </c>
      <c r="B7023" s="4">
        <v>175075</v>
      </c>
      <c r="C7023" s="1488">
        <v>0</v>
      </c>
      <c r="D7023" s="5">
        <v>2450</v>
      </c>
      <c r="E7023" s="5">
        <v>177525</v>
      </c>
      <c r="F7023" s="4">
        <v>200</v>
      </c>
      <c r="G7023" s="5">
        <v>25</v>
      </c>
      <c r="H7023" s="5">
        <v>14750</v>
      </c>
      <c r="I7023" s="130">
        <f t="shared" si="2407"/>
        <v>8.3086889170539358E-2</v>
      </c>
      <c r="J7023" s="1486">
        <v>144819</v>
      </c>
      <c r="K7023" s="22">
        <v>1953</v>
      </c>
      <c r="L7023" s="6">
        <v>1994</v>
      </c>
      <c r="M7023" s="137">
        <f t="shared" si="2421"/>
        <v>41</v>
      </c>
      <c r="P7023" s="631">
        <v>16750</v>
      </c>
      <c r="Q7023" s="25">
        <f>187.74/1330.4</f>
        <v>0.14111545399879735</v>
      </c>
      <c r="W7023" s="340">
        <f t="shared" si="2422"/>
        <v>2363.6838544798557</v>
      </c>
      <c r="X7023" s="531">
        <f t="shared" si="2423"/>
        <v>8.5765488991295449</v>
      </c>
    </row>
    <row r="7024" spans="1:24" ht="15" customHeight="1">
      <c r="A7024" s="1491">
        <v>45544</v>
      </c>
      <c r="B7024" s="4">
        <v>174550</v>
      </c>
      <c r="C7024" s="1490">
        <v>0</v>
      </c>
      <c r="D7024" s="5">
        <v>2450</v>
      </c>
      <c r="E7024" s="5">
        <v>177000</v>
      </c>
      <c r="F7024" s="4">
        <v>0</v>
      </c>
      <c r="G7024" s="5">
        <v>525</v>
      </c>
      <c r="H7024" s="5">
        <v>14225</v>
      </c>
      <c r="I7024" s="130">
        <f t="shared" si="2407"/>
        <v>8.036723163841808E-2</v>
      </c>
      <c r="J7024" s="1490">
        <v>146618</v>
      </c>
      <c r="K7024" s="22">
        <v>1915</v>
      </c>
      <c r="L7024" s="6">
        <v>1953.5</v>
      </c>
      <c r="M7024" s="137">
        <f t="shared" si="2421"/>
        <v>38.5</v>
      </c>
      <c r="P7024" s="631">
        <v>16425</v>
      </c>
      <c r="Q7024" s="25">
        <f>188.51/1339.5</f>
        <v>0.14073161627472938</v>
      </c>
      <c r="W7024" s="340">
        <f t="shared" si="2422"/>
        <v>2311.5167973124303</v>
      </c>
      <c r="X7024" s="531">
        <f t="shared" si="2423"/>
        <v>8.5770234986945173</v>
      </c>
    </row>
    <row r="7025" spans="1:24" ht="15" customHeight="1">
      <c r="A7025" s="1493">
        <v>45545</v>
      </c>
      <c r="B7025" s="4">
        <v>172825</v>
      </c>
      <c r="C7025" s="1492">
        <v>0</v>
      </c>
      <c r="D7025" s="5">
        <v>2450</v>
      </c>
      <c r="E7025" s="5">
        <v>175275</v>
      </c>
      <c r="F7025" s="4">
        <v>0</v>
      </c>
      <c r="G7025" s="5">
        <v>1725</v>
      </c>
      <c r="H7025" s="5">
        <v>13225</v>
      </c>
      <c r="I7025" s="130">
        <f t="shared" si="2407"/>
        <v>7.5452859791755811E-2</v>
      </c>
      <c r="J7025" s="1490">
        <v>147687</v>
      </c>
      <c r="K7025" s="22">
        <v>1912</v>
      </c>
      <c r="L7025" s="6">
        <v>1957</v>
      </c>
      <c r="M7025" s="137">
        <f t="shared" si="2421"/>
        <v>45</v>
      </c>
      <c r="P7025" s="631">
        <v>16225</v>
      </c>
      <c r="Q7025" s="25">
        <f>188.69/1344.3</f>
        <v>0.14036301420813807</v>
      </c>
      <c r="W7025" s="340">
        <f t="shared" si="2422"/>
        <v>2277.3899055270404</v>
      </c>
      <c r="X7025" s="531">
        <f t="shared" si="2423"/>
        <v>8.4858786610878667</v>
      </c>
    </row>
    <row r="7026" spans="1:24" ht="15" customHeight="1">
      <c r="A7026" s="1495">
        <v>45546</v>
      </c>
      <c r="B7026" s="4">
        <v>172625</v>
      </c>
      <c r="C7026" s="1494">
        <v>0</v>
      </c>
      <c r="D7026" s="5">
        <v>2450</v>
      </c>
      <c r="E7026" s="5">
        <v>175075</v>
      </c>
      <c r="F7026" s="4">
        <v>0</v>
      </c>
      <c r="G7026" s="5">
        <v>200</v>
      </c>
      <c r="H7026" s="5">
        <v>13425</v>
      </c>
      <c r="I7026" s="130">
        <f t="shared" si="2407"/>
        <v>7.6681422247608169E-2</v>
      </c>
      <c r="J7026" s="1490">
        <v>148238</v>
      </c>
      <c r="K7026" s="22">
        <v>1960</v>
      </c>
      <c r="L7026" s="6">
        <v>1996.5</v>
      </c>
      <c r="M7026" s="137">
        <f t="shared" si="2421"/>
        <v>36.5</v>
      </c>
      <c r="P7026" s="631">
        <v>16275</v>
      </c>
      <c r="Q7026" s="25">
        <f>188.25/1340.3</f>
        <v>0.14045362978437664</v>
      </c>
      <c r="W7026" s="340">
        <f t="shared" si="2422"/>
        <v>2285.88282474073</v>
      </c>
      <c r="X7026" s="531">
        <f t="shared" si="2423"/>
        <v>8.3035714285714288</v>
      </c>
    </row>
    <row r="7027" spans="1:24" ht="15" customHeight="1">
      <c r="A7027" s="1497">
        <v>45547</v>
      </c>
      <c r="B7027" s="4">
        <v>172325</v>
      </c>
      <c r="C7027" s="5">
        <v>0</v>
      </c>
      <c r="D7027" s="5">
        <v>2450</v>
      </c>
      <c r="E7027" s="5">
        <v>174775</v>
      </c>
      <c r="F7027" s="4">
        <v>0</v>
      </c>
      <c r="G7027" s="5">
        <v>300</v>
      </c>
      <c r="H7027" s="5">
        <v>13925</v>
      </c>
      <c r="I7027" s="130">
        <f t="shared" si="2407"/>
        <v>7.9673866399656706E-2</v>
      </c>
      <c r="J7027" s="1490">
        <v>146969</v>
      </c>
      <c r="K7027" s="22">
        <v>1998</v>
      </c>
      <c r="L7027" s="6">
        <v>2031</v>
      </c>
      <c r="M7027" s="137">
        <f t="shared" si="2421"/>
        <v>33</v>
      </c>
      <c r="P7027" s="1501"/>
      <c r="Q7027" s="1502"/>
      <c r="W7027" s="340">
        <f t="shared" ref="W7027:W7034" si="2424">(P7027*Q7027)*(1+U7027)</f>
        <v>0</v>
      </c>
      <c r="X7027" s="531">
        <f t="shared" ref="X7027:X7034" si="2425">P7027/K7027</f>
        <v>0</v>
      </c>
    </row>
    <row r="7028" spans="1:24" ht="15" customHeight="1">
      <c r="A7028" s="1497">
        <v>45548</v>
      </c>
      <c r="B7028" s="4">
        <v>171225</v>
      </c>
      <c r="C7028" s="5">
        <v>0</v>
      </c>
      <c r="D7028" s="1496">
        <v>2450</v>
      </c>
      <c r="E7028" s="5">
        <v>174775</v>
      </c>
      <c r="F7028" s="4">
        <v>0</v>
      </c>
      <c r="G7028" s="5">
        <v>0</v>
      </c>
      <c r="H7028" s="5">
        <v>14025</v>
      </c>
      <c r="I7028" s="130">
        <f t="shared" si="2407"/>
        <v>8.0246030610785293E-2</v>
      </c>
      <c r="J7028" s="1490">
        <v>148099</v>
      </c>
      <c r="K7028" s="22">
        <v>1991</v>
      </c>
      <c r="L7028" s="6">
        <v>2013</v>
      </c>
      <c r="M7028" s="137">
        <f t="shared" si="2421"/>
        <v>22</v>
      </c>
      <c r="P7028" s="1501"/>
      <c r="Q7028" s="1502"/>
      <c r="W7028" s="340">
        <f t="shared" si="2424"/>
        <v>0</v>
      </c>
      <c r="X7028" s="531">
        <f t="shared" si="2425"/>
        <v>0</v>
      </c>
    </row>
    <row r="7029" spans="1:24" ht="15" customHeight="1">
      <c r="A7029" s="1497">
        <v>45551</v>
      </c>
      <c r="B7029" s="4">
        <v>172325</v>
      </c>
      <c r="C7029" s="5">
        <v>0</v>
      </c>
      <c r="D7029" s="5">
        <v>2450</v>
      </c>
      <c r="E7029" s="1496">
        <v>174775</v>
      </c>
      <c r="F7029" s="4">
        <v>0</v>
      </c>
      <c r="G7029" s="5">
        <v>0</v>
      </c>
      <c r="H7029" s="5">
        <v>14125</v>
      </c>
      <c r="I7029" s="130">
        <f t="shared" si="2407"/>
        <v>8.0818194821913894E-2</v>
      </c>
      <c r="J7029" s="1490">
        <v>154783</v>
      </c>
      <c r="K7029" s="22">
        <v>2019</v>
      </c>
      <c r="L7029" s="6">
        <v>2056</v>
      </c>
      <c r="M7029" s="137">
        <f t="shared" si="2421"/>
        <v>37</v>
      </c>
      <c r="P7029" s="1501"/>
      <c r="Q7029" s="1502"/>
      <c r="W7029" s="340">
        <f t="shared" si="2424"/>
        <v>0</v>
      </c>
      <c r="X7029" s="531">
        <f t="shared" si="2425"/>
        <v>0</v>
      </c>
    </row>
    <row r="7030" spans="1:24" ht="15" customHeight="1">
      <c r="A7030" s="1497">
        <v>45552</v>
      </c>
      <c r="B7030" s="4">
        <v>202550</v>
      </c>
      <c r="C7030" s="5">
        <v>0</v>
      </c>
      <c r="D7030" s="5">
        <v>2450</v>
      </c>
      <c r="E7030" s="5">
        <v>205000</v>
      </c>
      <c r="F7030" s="4">
        <v>31250</v>
      </c>
      <c r="G7030" s="5">
        <v>1025</v>
      </c>
      <c r="H7030" s="5">
        <v>13125</v>
      </c>
      <c r="I7030" s="130">
        <f t="shared" si="2407"/>
        <v>6.402439024390244E-2</v>
      </c>
      <c r="J7030" s="1490">
        <v>148368</v>
      </c>
      <c r="K7030" s="22">
        <v>1983</v>
      </c>
      <c r="L7030" s="6">
        <v>2020</v>
      </c>
      <c r="M7030" s="137">
        <f t="shared" si="2421"/>
        <v>37</v>
      </c>
      <c r="P7030" s="1501"/>
      <c r="Q7030" s="1502"/>
      <c r="W7030" s="340">
        <f t="shared" si="2424"/>
        <v>0</v>
      </c>
      <c r="X7030" s="531">
        <f t="shared" si="2425"/>
        <v>0</v>
      </c>
    </row>
    <row r="7031" spans="1:24" ht="15" customHeight="1">
      <c r="A7031" s="1497">
        <v>45553</v>
      </c>
      <c r="B7031" s="4">
        <v>202100</v>
      </c>
      <c r="C7031" s="5">
        <v>0</v>
      </c>
      <c r="D7031" s="5">
        <v>2450</v>
      </c>
      <c r="E7031" s="5">
        <v>204550</v>
      </c>
      <c r="F7031" s="4">
        <v>0</v>
      </c>
      <c r="G7031" s="5">
        <v>450</v>
      </c>
      <c r="H7031" s="5">
        <v>12875</v>
      </c>
      <c r="I7031" s="130">
        <f t="shared" si="2407"/>
        <v>6.2943045710095333E-2</v>
      </c>
      <c r="J7031" s="1490">
        <v>146719</v>
      </c>
      <c r="K7031" s="22">
        <v>1997.5</v>
      </c>
      <c r="L7031" s="6">
        <v>2036</v>
      </c>
      <c r="M7031" s="137">
        <f t="shared" si="2421"/>
        <v>38.5</v>
      </c>
      <c r="P7031" s="631">
        <v>16325</v>
      </c>
      <c r="Q7031" s="25">
        <f>187.16/1331</f>
        <v>0.14061607813673929</v>
      </c>
      <c r="W7031" s="340">
        <f t="shared" si="2424"/>
        <v>2295.557475582269</v>
      </c>
      <c r="X7031" s="531">
        <f t="shared" si="2425"/>
        <v>8.1727158948685865</v>
      </c>
    </row>
    <row r="7032" spans="1:24" ht="15" customHeight="1">
      <c r="A7032" s="1497">
        <v>45554</v>
      </c>
      <c r="B7032" s="4">
        <v>201300</v>
      </c>
      <c r="C7032" s="5">
        <v>0</v>
      </c>
      <c r="D7032" s="5">
        <v>2450</v>
      </c>
      <c r="E7032" s="5">
        <v>203750</v>
      </c>
      <c r="F7032" s="4">
        <v>0</v>
      </c>
      <c r="G7032" s="5">
        <v>800</v>
      </c>
      <c r="H7032" s="5">
        <v>12375</v>
      </c>
      <c r="I7032" s="130">
        <f t="shared" si="2407"/>
        <v>6.0736196319018408E-2</v>
      </c>
      <c r="J7032" s="1490">
        <v>145014</v>
      </c>
      <c r="K7032" s="22">
        <v>2046</v>
      </c>
      <c r="L7032" s="6">
        <v>2072</v>
      </c>
      <c r="M7032" s="137">
        <f t="shared" si="2421"/>
        <v>26</v>
      </c>
      <c r="P7032" s="631">
        <v>16275</v>
      </c>
      <c r="Q7032" s="25">
        <f>188.1/1331.8</f>
        <v>0.14123742303649198</v>
      </c>
      <c r="W7032" s="340">
        <f t="shared" si="2424"/>
        <v>2298.6390599189072</v>
      </c>
      <c r="X7032" s="531">
        <f t="shared" si="2425"/>
        <v>7.9545454545454541</v>
      </c>
    </row>
    <row r="7033" spans="1:24" ht="15" customHeight="1">
      <c r="A7033" s="1498">
        <v>45555</v>
      </c>
      <c r="B7033" s="4">
        <v>201500</v>
      </c>
      <c r="C7033" s="5">
        <v>0</v>
      </c>
      <c r="D7033" s="5">
        <v>2450</v>
      </c>
      <c r="E7033" s="5">
        <v>203950</v>
      </c>
      <c r="F7033" s="4">
        <v>975</v>
      </c>
      <c r="G7033" s="5">
        <v>775</v>
      </c>
      <c r="H7033" s="5">
        <v>12600</v>
      </c>
      <c r="I7033" s="130">
        <f t="shared" si="2407"/>
        <v>6.1779848001961263E-2</v>
      </c>
      <c r="J7033" s="1490">
        <v>144401</v>
      </c>
      <c r="K7033" s="22">
        <v>2033</v>
      </c>
      <c r="L7033" s="6">
        <v>2078</v>
      </c>
      <c r="M7033" s="137">
        <f t="shared" si="2421"/>
        <v>45</v>
      </c>
      <c r="N7033" s="1668"/>
      <c r="O7033" s="1669"/>
      <c r="P7033" s="631">
        <v>16450</v>
      </c>
      <c r="Q7033" s="25">
        <f>188.57/1329.9</f>
        <v>0.14179261598616436</v>
      </c>
      <c r="W7033" s="340">
        <f t="shared" si="2424"/>
        <v>2332.4885329724038</v>
      </c>
      <c r="X7033" s="531">
        <f t="shared" si="2425"/>
        <v>8.091490408263649</v>
      </c>
    </row>
    <row r="7034" spans="1:24" ht="15" customHeight="1">
      <c r="A7034" s="1500">
        <v>45558</v>
      </c>
      <c r="B7034" s="4">
        <v>201525</v>
      </c>
      <c r="C7034" s="1499">
        <v>0</v>
      </c>
      <c r="D7034" s="5">
        <v>2450</v>
      </c>
      <c r="E7034" s="5">
        <v>203975</v>
      </c>
      <c r="F7034" s="4">
        <v>25</v>
      </c>
      <c r="G7034" s="5">
        <v>0</v>
      </c>
      <c r="H7034" s="5">
        <v>12600</v>
      </c>
      <c r="I7034" s="130">
        <f t="shared" si="2407"/>
        <v>6.1772276014217427E-2</v>
      </c>
      <c r="J7034" s="1499">
        <v>144103</v>
      </c>
      <c r="K7034" s="22">
        <v>2011.5</v>
      </c>
      <c r="L7034" s="6">
        <v>2052</v>
      </c>
      <c r="M7034" s="137">
        <f t="shared" si="2421"/>
        <v>40.5</v>
      </c>
      <c r="N7034" s="536">
        <f>AVERAGE($K$7019:K7034)</f>
        <v>1988.1875</v>
      </c>
      <c r="O7034" s="472">
        <f>AVERAGE($K$6837:K7034)</f>
        <v>2095.4027027027028</v>
      </c>
      <c r="P7034" s="631">
        <v>16175</v>
      </c>
      <c r="Q7034" s="25">
        <f>189.6/1335.5</f>
        <v>0.1419692998876825</v>
      </c>
      <c r="W7034" s="340">
        <f t="shared" si="2424"/>
        <v>2296.3534256832645</v>
      </c>
      <c r="X7034" s="531">
        <f t="shared" si="2425"/>
        <v>8.0412627392493157</v>
      </c>
    </row>
    <row r="7035" spans="1:24" ht="15" customHeight="1">
      <c r="J7035" s="1088"/>
    </row>
    <row r="7036" spans="1:24" ht="15" customHeight="1">
      <c r="J7036" s="1088"/>
    </row>
    <row r="7037" spans="1:24" ht="15" customHeight="1">
      <c r="J7037" s="1490"/>
    </row>
    <row r="7038" spans="1:24" ht="15" customHeight="1">
      <c r="J7038" s="1490"/>
    </row>
    <row r="7039" spans="1:24" ht="15" customHeight="1">
      <c r="J7039" s="1490"/>
    </row>
    <row r="7040" spans="1:24" ht="15" customHeight="1">
      <c r="J7040" s="1490"/>
    </row>
    <row r="7041" spans="10:10" ht="15" customHeight="1">
      <c r="J7041" s="1490"/>
    </row>
    <row r="7042" spans="10:10" ht="15" customHeight="1">
      <c r="J7042" s="1490"/>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4">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P7027:P7030"/>
    <mergeCell ref="Q7027:Q703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B6112:P611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8"/>
  <sheetViews>
    <sheetView zoomScale="115" zoomScaleNormal="115" workbookViewId="0">
      <pane xSplit="1" ySplit="2" topLeftCell="B4253" activePane="bottomRight" state="frozen"/>
      <selection pane="topRight" activeCell="B1" sqref="B1"/>
      <selection pane="bottomLeft" activeCell="A3" sqref="A3"/>
      <selection pane="bottomRight" activeCell="J4256" sqref="J425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602" t="s">
        <v>64</v>
      </c>
      <c r="B1" s="1602"/>
      <c r="C1" s="1602"/>
      <c r="D1" s="1602"/>
      <c r="E1" s="1602"/>
      <c r="F1" s="1602"/>
      <c r="G1" s="160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603" t="s">
        <v>73</v>
      </c>
      <c r="C68" s="1603"/>
      <c r="D68" s="1603"/>
    </row>
    <row r="69" spans="1:4" ht="15" customHeight="1">
      <c r="A69" s="408">
        <v>39181</v>
      </c>
      <c r="B69" s="1603"/>
      <c r="C69" s="1603"/>
      <c r="D69" s="160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604" t="s">
        <v>25</v>
      </c>
      <c r="B103" s="1604"/>
      <c r="C103" s="1604"/>
      <c r="D103" s="160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97" t="s">
        <v>74</v>
      </c>
      <c r="C313" s="1597"/>
      <c r="D313" s="1597"/>
      <c r="E313" s="1597"/>
      <c r="F313" s="1597"/>
      <c r="G313" s="1597"/>
      <c r="H313" s="426"/>
      <c r="I313" s="426"/>
      <c r="J313" s="426"/>
      <c r="K313" s="426"/>
    </row>
    <row r="314" spans="1:11" ht="15" customHeight="1">
      <c r="A314" s="423">
        <v>39531</v>
      </c>
      <c r="B314" s="1597"/>
      <c r="C314" s="1597"/>
      <c r="D314" s="1597"/>
      <c r="E314" s="1597"/>
      <c r="F314" s="1597"/>
      <c r="G314" s="159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97" t="s">
        <v>75</v>
      </c>
      <c r="C344" s="1597"/>
      <c r="D344" s="1597"/>
      <c r="E344" s="1597"/>
      <c r="F344" s="1597"/>
      <c r="G344" s="1597"/>
      <c r="H344" s="1597"/>
      <c r="I344" s="159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97" t="s">
        <v>76</v>
      </c>
      <c r="C359" s="1597"/>
      <c r="D359" s="1597"/>
      <c r="E359" s="1597"/>
      <c r="F359" s="1597"/>
      <c r="G359" s="1597"/>
      <c r="H359" s="1597"/>
      <c r="I359" s="159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97" t="s">
        <v>77</v>
      </c>
      <c r="C424" s="1597"/>
      <c r="D424" s="1597"/>
      <c r="E424" s="1597"/>
      <c r="F424" s="1597"/>
      <c r="G424" s="1597"/>
      <c r="H424" s="1597"/>
      <c r="I424" s="159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97" t="s">
        <v>78</v>
      </c>
      <c r="C511" s="1597"/>
      <c r="D511" s="1597"/>
      <c r="E511" s="1597"/>
      <c r="F511" s="1597"/>
      <c r="G511" s="1597"/>
      <c r="H511" s="1597"/>
      <c r="I511" s="1597"/>
      <c r="J511" s="1597"/>
      <c r="K511" s="1597"/>
    </row>
    <row r="512" spans="1:11" ht="15" customHeight="1">
      <c r="A512" s="423">
        <v>39807</v>
      </c>
      <c r="B512" s="1597"/>
      <c r="C512" s="1597"/>
      <c r="D512" s="1597"/>
      <c r="E512" s="1597"/>
      <c r="F512" s="1597"/>
      <c r="G512" s="1597"/>
      <c r="H512" s="1597"/>
      <c r="I512" s="1597"/>
      <c r="J512" s="1597"/>
      <c r="K512" s="159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97" t="s">
        <v>79</v>
      </c>
      <c r="C587" s="1597"/>
      <c r="D587" s="1597"/>
      <c r="E587" s="1597"/>
      <c r="F587" s="1597"/>
      <c r="G587" s="1597"/>
      <c r="H587" s="1597"/>
      <c r="I587" s="1597"/>
    </row>
    <row r="588" spans="1:9" ht="15" customHeight="1">
      <c r="A588" s="423">
        <v>39916</v>
      </c>
      <c r="B588" s="1597"/>
      <c r="C588" s="1597"/>
      <c r="D588" s="1597"/>
      <c r="E588" s="1597"/>
      <c r="F588" s="1597"/>
      <c r="G588" s="1597"/>
      <c r="H588" s="1597"/>
      <c r="I588" s="159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605" t="s">
        <v>80</v>
      </c>
      <c r="C603" s="1605"/>
      <c r="D603" s="1605"/>
      <c r="E603" s="1605"/>
      <c r="F603" s="1605"/>
      <c r="G603" s="1605"/>
      <c r="H603" s="1605"/>
      <c r="I603" s="160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605" t="s">
        <v>81</v>
      </c>
      <c r="C618" s="1605"/>
      <c r="D618" s="1605"/>
      <c r="E618" s="1605"/>
      <c r="F618" s="1605"/>
      <c r="G618" s="1605"/>
      <c r="H618" s="1605"/>
      <c r="I618" s="160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606" t="s">
        <v>82</v>
      </c>
      <c r="C771" s="1606"/>
      <c r="D771" s="1606"/>
      <c r="E771" s="1606"/>
      <c r="F771" s="1606"/>
      <c r="G771" s="1606"/>
      <c r="H771" s="1606"/>
      <c r="I771" s="1606"/>
    </row>
    <row r="772" spans="1:9" ht="15" customHeight="1">
      <c r="A772" s="408">
        <v>40175</v>
      </c>
      <c r="B772" s="1606"/>
      <c r="C772" s="1606"/>
      <c r="D772" s="1606"/>
      <c r="E772" s="1606"/>
      <c r="F772" s="1606"/>
      <c r="G772" s="1606"/>
      <c r="H772" s="1606"/>
      <c r="I772" s="160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606" t="s">
        <v>83</v>
      </c>
      <c r="C840" s="1606"/>
      <c r="D840" s="1606"/>
      <c r="E840" s="1606"/>
      <c r="F840" s="1606"/>
      <c r="G840" s="1606"/>
      <c r="H840" s="1606"/>
      <c r="I840" s="1606"/>
    </row>
    <row r="841" spans="1:9" ht="15" customHeight="1">
      <c r="A841" s="408">
        <v>40273</v>
      </c>
      <c r="B841" s="1606"/>
      <c r="C841" s="1606"/>
      <c r="D841" s="1606"/>
      <c r="E841" s="1606"/>
      <c r="F841" s="1606"/>
      <c r="G841" s="1606"/>
      <c r="H841" s="1606"/>
      <c r="I841" s="160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607" t="s">
        <v>84</v>
      </c>
      <c r="C880" s="1607"/>
      <c r="D880" s="1607"/>
      <c r="E880" s="1607"/>
      <c r="F880" s="1607"/>
      <c r="G880" s="1607"/>
      <c r="H880" s="1607"/>
      <c r="I880" s="160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605" t="s">
        <v>84</v>
      </c>
      <c r="C945" s="1605"/>
      <c r="D945" s="1605"/>
      <c r="E945" s="1605"/>
      <c r="F945" s="1605"/>
      <c r="G945" s="1605"/>
      <c r="H945" s="1605"/>
      <c r="I945" s="160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606" t="s">
        <v>83</v>
      </c>
      <c r="C1030" s="1606"/>
      <c r="D1030" s="1606"/>
      <c r="E1030" s="1606"/>
      <c r="F1030" s="1606"/>
      <c r="G1030" s="1606"/>
      <c r="H1030" s="1606"/>
      <c r="I1030" s="1606"/>
    </row>
    <row r="1031" spans="1:9" ht="15" customHeight="1">
      <c r="A1031" s="408">
        <v>40540</v>
      </c>
      <c r="B1031" s="1606"/>
      <c r="C1031" s="1606"/>
      <c r="D1031" s="1606"/>
      <c r="E1031" s="1606"/>
      <c r="F1031" s="1606"/>
      <c r="G1031" s="1606"/>
      <c r="H1031" s="1606"/>
      <c r="I1031" s="160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608" t="s">
        <v>84</v>
      </c>
      <c r="C1035" s="1608"/>
      <c r="D1035" s="1608"/>
      <c r="E1035" s="1608"/>
      <c r="F1035" s="1608"/>
      <c r="G1035" s="1608"/>
      <c r="H1035" s="1608"/>
      <c r="I1035" s="160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606" t="s">
        <v>83</v>
      </c>
      <c r="C1114" s="1606"/>
      <c r="D1114" s="1606"/>
      <c r="E1114" s="1606"/>
      <c r="F1114" s="1606"/>
      <c r="G1114" s="1606"/>
      <c r="H1114" s="1606"/>
      <c r="I1114" s="1606"/>
    </row>
    <row r="1115" spans="1:9" ht="15" customHeight="1">
      <c r="A1115" s="408">
        <v>40658</v>
      </c>
      <c r="B1115" s="1606"/>
      <c r="C1115" s="1606"/>
      <c r="D1115" s="1606"/>
      <c r="E1115" s="1606"/>
      <c r="F1115" s="1606"/>
      <c r="G1115" s="1606"/>
      <c r="H1115" s="1606"/>
      <c r="I1115" s="160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607" t="s">
        <v>84</v>
      </c>
      <c r="C1119" s="1607"/>
      <c r="D1119" s="1607"/>
      <c r="E1119" s="1607"/>
      <c r="F1119" s="1607"/>
      <c r="G1119" s="1607"/>
      <c r="H1119" s="1607"/>
      <c r="I1119" s="1607"/>
    </row>
    <row r="1120" spans="1:9" ht="15" customHeight="1">
      <c r="A1120" s="408">
        <v>40665</v>
      </c>
      <c r="B1120" s="1608" t="s">
        <v>84</v>
      </c>
      <c r="C1120" s="1608"/>
      <c r="D1120" s="1608"/>
      <c r="E1120" s="1608"/>
      <c r="F1120" s="1608"/>
      <c r="G1120" s="1608"/>
      <c r="H1120" s="1608"/>
      <c r="I1120" s="160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605" t="s">
        <v>84</v>
      </c>
      <c r="C1140" s="1605"/>
      <c r="D1140" s="1605"/>
      <c r="E1140" s="1605"/>
      <c r="F1140" s="1605"/>
      <c r="G1140" s="1605"/>
      <c r="H1140" s="1605"/>
      <c r="I1140" s="160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605" t="s">
        <v>84</v>
      </c>
      <c r="C1205" s="1605"/>
      <c r="D1205" s="1605"/>
      <c r="E1205" s="1605"/>
      <c r="F1205" s="1605"/>
      <c r="G1205" s="1605"/>
      <c r="H1205" s="1605"/>
      <c r="I1205" s="160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605" t="s">
        <v>84</v>
      </c>
      <c r="C1290" s="1605"/>
      <c r="D1290" s="1605"/>
      <c r="E1290" s="1605"/>
      <c r="F1290" s="1605"/>
      <c r="G1290" s="1605"/>
      <c r="H1290" s="1605"/>
      <c r="I1290" s="1605"/>
    </row>
    <row r="1291" spans="1:9" ht="15" customHeight="1">
      <c r="A1291" s="408">
        <v>40904</v>
      </c>
      <c r="B1291" s="1605"/>
      <c r="C1291" s="1605"/>
      <c r="D1291" s="1605"/>
      <c r="E1291" s="1605"/>
      <c r="F1291" s="1605"/>
      <c r="G1291" s="1605"/>
      <c r="H1291" s="1605"/>
      <c r="I1291" s="160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605" t="s">
        <v>84</v>
      </c>
      <c r="C1295" s="1605"/>
      <c r="D1295" s="1605"/>
      <c r="E1295" s="1605"/>
      <c r="F1295" s="1605"/>
      <c r="G1295" s="1605"/>
      <c r="H1295" s="1605"/>
      <c r="I1295" s="160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605" t="s">
        <v>84</v>
      </c>
      <c r="C1364" s="1605"/>
      <c r="D1364" s="1605"/>
      <c r="E1364" s="1605"/>
      <c r="F1364" s="1605"/>
      <c r="G1364" s="1605"/>
      <c r="H1364" s="1605"/>
      <c r="I1364" s="1605"/>
    </row>
    <row r="1365" spans="1:9" ht="15" customHeight="1">
      <c r="A1365" s="408">
        <v>41008</v>
      </c>
      <c r="B1365" s="1605"/>
      <c r="C1365" s="1605"/>
      <c r="D1365" s="1605"/>
      <c r="E1365" s="1605"/>
      <c r="F1365" s="1605"/>
      <c r="G1365" s="1605"/>
      <c r="H1365" s="1605"/>
      <c r="I1365" s="160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605" t="s">
        <v>85</v>
      </c>
      <c r="C1385" s="1605"/>
      <c r="D1385" s="1605"/>
      <c r="E1385" s="1605"/>
      <c r="F1385" s="1605"/>
      <c r="G1385" s="1605"/>
      <c r="H1385" s="1605"/>
      <c r="I1385" s="160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605" t="s">
        <v>85</v>
      </c>
      <c r="C1405" s="1605"/>
      <c r="D1405" s="1605"/>
      <c r="E1405" s="1605"/>
      <c r="F1405" s="1605"/>
      <c r="G1405" s="1605"/>
      <c r="H1405" s="1605"/>
      <c r="I1405" s="1605"/>
    </row>
    <row r="1406" spans="1:9" ht="15" customHeight="1">
      <c r="A1406" s="408">
        <v>41065</v>
      </c>
      <c r="B1406" s="1605"/>
      <c r="C1406" s="1605"/>
      <c r="D1406" s="1605"/>
      <c r="E1406" s="1605"/>
      <c r="F1406" s="1605"/>
      <c r="G1406" s="1605"/>
      <c r="H1406" s="1605"/>
      <c r="I1406" s="160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605" t="s">
        <v>85</v>
      </c>
      <c r="C1465" s="1605"/>
      <c r="D1465" s="1605"/>
      <c r="E1465" s="1605"/>
      <c r="F1465" s="1605"/>
      <c r="G1465" s="1605"/>
      <c r="H1465" s="1605"/>
      <c r="I1465" s="160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96" t="s">
        <v>86</v>
      </c>
      <c r="C1551" s="1596"/>
      <c r="D1551" s="1596"/>
    </row>
    <row r="1552" spans="1:4" ht="15" customHeight="1">
      <c r="A1552" s="408">
        <v>41269</v>
      </c>
      <c r="B1552" s="1596" t="s">
        <v>86</v>
      </c>
      <c r="C1552" s="1596"/>
      <c r="D1552" s="159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96" t="s">
        <v>86</v>
      </c>
      <c r="C1556" s="1596"/>
      <c r="D1556" s="159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98" t="s">
        <v>86</v>
      </c>
      <c r="C1619" s="1598"/>
      <c r="D1619" s="1598"/>
      <c r="E1619" s="433">
        <f>AVERAGE(D1599:D1618)</f>
        <v>10900</v>
      </c>
      <c r="F1619" s="433"/>
      <c r="G1619" s="417"/>
      <c r="H1619" s="427"/>
      <c r="I1619" s="431"/>
    </row>
    <row r="1620" spans="1:9" ht="15" customHeight="1">
      <c r="A1620" s="408">
        <v>41365</v>
      </c>
      <c r="B1620" s="1596" t="s">
        <v>86</v>
      </c>
      <c r="C1620" s="1596"/>
      <c r="D1620" s="159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96" t="s">
        <v>86</v>
      </c>
      <c r="C1645" s="1596"/>
      <c r="D1645" s="159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96" t="s">
        <v>86</v>
      </c>
      <c r="C1660" s="1596"/>
      <c r="D1660" s="159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96" t="s">
        <v>86</v>
      </c>
      <c r="C1725" s="1596"/>
      <c r="D1725" s="159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96" t="s">
        <v>86</v>
      </c>
      <c r="C1812" s="1596"/>
      <c r="D1812" s="1596"/>
    </row>
    <row r="1813" spans="1:9" ht="15" customHeight="1">
      <c r="A1813" s="408">
        <v>41634</v>
      </c>
      <c r="B1813" s="1596" t="s">
        <v>86</v>
      </c>
      <c r="C1813" s="1596"/>
      <c r="D1813" s="159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605" t="s">
        <v>87</v>
      </c>
      <c r="D1893" s="1605"/>
    </row>
    <row r="1894" spans="1:9" ht="15" customHeight="1">
      <c r="A1894" s="408">
        <v>41750</v>
      </c>
      <c r="C1894" s="1605"/>
      <c r="D1894" s="160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96" t="s">
        <v>86</v>
      </c>
      <c r="C1904" s="1596"/>
      <c r="D1904" s="159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96" t="s">
        <v>86</v>
      </c>
      <c r="C1919" s="1596"/>
      <c r="D1919" s="159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96" t="s">
        <v>88</v>
      </c>
      <c r="C1984" s="1596"/>
      <c r="D1984" s="159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96" t="s">
        <v>88</v>
      </c>
      <c r="C2072" s="1596"/>
      <c r="D2072" s="1596"/>
    </row>
    <row r="2073" spans="1:9" ht="15" customHeight="1">
      <c r="A2073" s="408">
        <v>41999</v>
      </c>
      <c r="B2073" s="1596"/>
      <c r="C2073" s="1596"/>
      <c r="D2073" s="159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96" t="s">
        <v>88</v>
      </c>
      <c r="C2142" s="1596"/>
      <c r="D2142" s="1596"/>
      <c r="E2142" s="420"/>
      <c r="F2142" s="420"/>
    </row>
    <row r="2143" spans="1:9" ht="15" customHeight="1">
      <c r="A2143" s="408">
        <v>42100</v>
      </c>
      <c r="B2143" s="1596"/>
      <c r="C2143" s="1596"/>
      <c r="D2143" s="159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96" t="s">
        <v>88</v>
      </c>
      <c r="C2163" s="1596"/>
      <c r="D2163" s="159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96" t="s">
        <v>88</v>
      </c>
      <c r="C2178" s="1596"/>
      <c r="D2178" s="159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98" t="s">
        <v>88</v>
      </c>
      <c r="C2248" s="1598"/>
      <c r="D2248" s="159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97" t="s">
        <v>88</v>
      </c>
      <c r="C2332" s="1597"/>
      <c r="D2332" s="159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95" t="s">
        <v>89</v>
      </c>
      <c r="C2421" s="1595"/>
      <c r="D2421" s="159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97" t="s">
        <v>89</v>
      </c>
      <c r="C2441" s="1597"/>
      <c r="D2441" s="159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97" t="s">
        <v>89</v>
      </c>
      <c r="C2506" s="1597"/>
      <c r="D2506" s="159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601" t="s">
        <v>90</v>
      </c>
      <c r="C2591" s="1601"/>
      <c r="D2591" s="1601"/>
      <c r="E2591" s="264"/>
    </row>
    <row r="2592" spans="1:5" ht="15" customHeight="1">
      <c r="A2592" s="3">
        <v>42731</v>
      </c>
      <c r="B2592" s="1601"/>
      <c r="C2592" s="1601"/>
      <c r="D2592" s="160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601" t="s">
        <v>90</v>
      </c>
      <c r="C2669" s="1601"/>
      <c r="D2669" s="1601"/>
    </row>
    <row r="2670" spans="1:6" ht="15" customHeight="1">
      <c r="A2670" s="3">
        <v>42842</v>
      </c>
      <c r="B2670" s="1601"/>
      <c r="C2670" s="1601"/>
      <c r="D2670" s="160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99" t="s">
        <v>90</v>
      </c>
      <c r="C2680" s="1599"/>
      <c r="D2680" s="159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600" t="s">
        <v>90</v>
      </c>
      <c r="C2700" s="1600"/>
      <c r="D2700" s="160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96" t="s">
        <v>91</v>
      </c>
      <c r="C2765" s="1596"/>
      <c r="D2765" s="159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96" t="s">
        <v>91</v>
      </c>
      <c r="C2850" s="1596"/>
      <c r="D2850" s="1596"/>
    </row>
    <row r="2851" spans="1:6" ht="15" customHeight="1">
      <c r="A2851" s="3">
        <v>43095</v>
      </c>
      <c r="B2851" s="1596"/>
      <c r="C2851" s="1596"/>
      <c r="D2851" s="159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45" t="s">
        <v>92</v>
      </c>
      <c r="C2918" s="1545"/>
      <c r="D2918" s="1545"/>
      <c r="E2918" s="433">
        <f>AVERAGE(D2897:D2917)</f>
        <v>8708.3333333333339</v>
      </c>
      <c r="F2918" s="433">
        <f>AVERAGE(D2855:D2917)</f>
        <v>8497.6190476190477</v>
      </c>
    </row>
    <row r="2919" spans="1:6" ht="15" customHeight="1">
      <c r="A2919" s="29">
        <v>43192</v>
      </c>
      <c r="B2919" s="1524" t="s">
        <v>92</v>
      </c>
      <c r="C2919" s="1524"/>
      <c r="D2919" s="152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25" t="s">
        <v>92</v>
      </c>
      <c r="C2944" s="1525"/>
      <c r="D2944" s="152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25" t="s">
        <v>92</v>
      </c>
      <c r="C2959" s="1525"/>
      <c r="D2959" s="152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25" t="s">
        <v>92</v>
      </c>
      <c r="C3024" s="1525"/>
      <c r="D3024" s="152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96" t="s">
        <v>93</v>
      </c>
      <c r="C3110" s="1596"/>
      <c r="D3110" s="1596"/>
      <c r="E3110" s="476"/>
      <c r="F3110" s="476"/>
    </row>
    <row r="3111" spans="1:9" ht="15" customHeight="1">
      <c r="A3111" s="3">
        <v>43460</v>
      </c>
      <c r="B3111" s="1596"/>
      <c r="C3111" s="1596"/>
      <c r="D3111" s="159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503" t="s">
        <v>51</v>
      </c>
      <c r="C3192" s="1503"/>
      <c r="D3192" s="150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03"/>
      <c r="C3193" s="1503"/>
      <c r="D3193" s="150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503" t="s">
        <v>51</v>
      </c>
      <c r="C3203" s="1503"/>
      <c r="D3203" s="150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503" t="s">
        <v>51</v>
      </c>
      <c r="C3218" s="1503"/>
      <c r="D3218" s="150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503" t="s">
        <v>51</v>
      </c>
      <c r="C3283" s="1503"/>
      <c r="D3283" s="150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96" t="s">
        <v>93</v>
      </c>
      <c r="C3370" s="1596"/>
      <c r="D3370" s="1596"/>
    </row>
    <row r="3371" spans="1:6" ht="15" customHeight="1">
      <c r="A3371" s="3">
        <v>43825</v>
      </c>
      <c r="B3371" s="1596"/>
      <c r="C3371" s="1596"/>
      <c r="D3371" s="159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96" t="s">
        <v>61</v>
      </c>
      <c r="C3447" s="1596"/>
      <c r="D3447" s="1596"/>
    </row>
    <row r="3448" spans="1:6" ht="15" customHeight="1">
      <c r="A3448" s="408">
        <v>43934</v>
      </c>
      <c r="B3448" s="1596"/>
      <c r="C3448" s="1596"/>
      <c r="D3448" s="159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96" t="s">
        <v>61</v>
      </c>
      <c r="C3467" s="1596"/>
      <c r="D3467" s="159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96" t="s">
        <v>61</v>
      </c>
      <c r="C3478" s="1596"/>
      <c r="D3478" s="159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98" t="s">
        <v>61</v>
      </c>
      <c r="C3548" s="1598"/>
      <c r="D3548" s="159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96" t="s">
        <v>61</v>
      </c>
      <c r="C3632" s="1596"/>
      <c r="D3632" s="1596"/>
    </row>
    <row r="3633" spans="1:6" ht="15" customHeight="1">
      <c r="A3633" s="3">
        <v>44193</v>
      </c>
      <c r="B3633" s="1596"/>
      <c r="C3633" s="1596"/>
      <c r="D3633" s="159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96" t="s">
        <v>61</v>
      </c>
      <c r="C3701" s="1596"/>
      <c r="D3701" s="1596"/>
      <c r="E3701" s="420"/>
      <c r="F3701" s="420"/>
    </row>
    <row r="3702" spans="1:7" ht="15" customHeight="1">
      <c r="A3702" s="3">
        <v>44291</v>
      </c>
      <c r="B3702" s="1596"/>
      <c r="C3702" s="1596"/>
      <c r="D3702" s="159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95" t="s">
        <v>61</v>
      </c>
      <c r="C3722" s="1595"/>
      <c r="D3722" s="159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98" t="s">
        <v>61</v>
      </c>
      <c r="C3742" s="1598"/>
      <c r="D3742" s="159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96" t="s">
        <v>61</v>
      </c>
      <c r="C3807" s="158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97" t="s">
        <v>61</v>
      </c>
      <c r="C3892" s="1597"/>
      <c r="D3892" s="1597"/>
    </row>
    <row r="3893" spans="1:6" ht="15" customHeight="1">
      <c r="A3893" s="3">
        <v>44558</v>
      </c>
      <c r="B3893" s="1597"/>
      <c r="C3893" s="1597"/>
      <c r="D3893" s="159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95" t="s">
        <v>61</v>
      </c>
      <c r="C3897" s="1610"/>
      <c r="D3897" s="161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95" t="s">
        <v>61</v>
      </c>
      <c r="C3982" s="1595"/>
      <c r="D3982" s="159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609" t="s">
        <v>23</v>
      </c>
      <c r="C4005" s="1609"/>
      <c r="D4005" s="160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row r="4253" spans="1:6" ht="15" customHeight="1">
      <c r="A4253" s="408">
        <v>45539</v>
      </c>
      <c r="B4253" s="409">
        <v>25000</v>
      </c>
      <c r="C4253" s="409">
        <v>26000</v>
      </c>
      <c r="D4253" s="410">
        <v>25500</v>
      </c>
    </row>
    <row r="4254" spans="1:6" ht="15" customHeight="1">
      <c r="A4254" s="408">
        <v>45541</v>
      </c>
      <c r="B4254" s="409">
        <v>25400</v>
      </c>
      <c r="C4254" s="409">
        <v>26500</v>
      </c>
      <c r="D4254" s="410">
        <v>25950</v>
      </c>
      <c r="E4254" s="420"/>
      <c r="F4254" s="420"/>
    </row>
    <row r="4255" spans="1:6" ht="15" customHeight="1">
      <c r="A4255" s="408">
        <v>45546</v>
      </c>
      <c r="B4255" s="409">
        <v>26000</v>
      </c>
      <c r="C4255" s="409">
        <v>27000</v>
      </c>
      <c r="D4255" s="410">
        <v>26500</v>
      </c>
    </row>
    <row r="4256" spans="1:6" ht="15" customHeight="1">
      <c r="A4256" s="408">
        <v>45548</v>
      </c>
      <c r="B4256" s="409">
        <v>26000</v>
      </c>
      <c r="C4256" s="409">
        <v>27000</v>
      </c>
      <c r="D4256" s="410">
        <v>26500</v>
      </c>
    </row>
    <row r="4257" spans="1:6" ht="15" customHeight="1">
      <c r="A4257" s="408">
        <v>45553</v>
      </c>
      <c r="B4257" s="409">
        <v>26500</v>
      </c>
      <c r="C4257" s="409">
        <v>28000</v>
      </c>
      <c r="D4257" s="410">
        <v>27250</v>
      </c>
    </row>
    <row r="4258" spans="1:6" ht="15" customHeight="1">
      <c r="A4258" s="408">
        <v>45555</v>
      </c>
      <c r="B4258" s="409">
        <v>26800</v>
      </c>
      <c r="C4258" s="409">
        <v>28000</v>
      </c>
      <c r="D4258" s="410">
        <v>27400</v>
      </c>
      <c r="E4258" s="449">
        <f>AVERAGE($D$4253:D4258)</f>
        <v>26516.666666666668</v>
      </c>
      <c r="F4258" s="449">
        <f>AVERAGE($D$4183:D4258)</f>
        <v>18188.980263157893</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11" t="s">
        <v>99</v>
      </c>
      <c r="B1" s="1611"/>
      <c r="C1" s="1611"/>
      <c r="D1" s="1611"/>
      <c r="E1" s="1611"/>
      <c r="F1" s="1611"/>
      <c r="G1" s="161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12" t="s">
        <v>103</v>
      </c>
      <c r="K38" s="1613"/>
      <c r="L38" s="292" t="s">
        <v>104</v>
      </c>
      <c r="M38" s="292" t="s">
        <v>105</v>
      </c>
      <c r="N38" s="292" t="s">
        <v>106</v>
      </c>
      <c r="O38" s="292" t="s">
        <v>107</v>
      </c>
      <c r="P38" s="293" t="s">
        <v>108</v>
      </c>
    </row>
    <row r="39" spans="1:16" ht="16.2" thickBot="1">
      <c r="A39" s="68">
        <v>41691</v>
      </c>
      <c r="B39" s="321">
        <v>25.5</v>
      </c>
      <c r="C39" s="321">
        <v>29</v>
      </c>
      <c r="D39" s="323">
        <f t="shared" si="1"/>
        <v>27.25</v>
      </c>
      <c r="E39">
        <v>60076.02</v>
      </c>
      <c r="J39" s="1614"/>
      <c r="K39" s="161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96" activePane="bottomLeft" state="frozen"/>
      <selection pane="bottomLeft" activeCell="H3309" sqref="H330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41" t="s">
        <v>0</v>
      </c>
      <c r="B1" s="5" t="s">
        <v>95</v>
      </c>
      <c r="C1" s="1646" t="s">
        <v>110</v>
      </c>
      <c r="D1" s="1648" t="s">
        <v>5</v>
      </c>
      <c r="E1" s="1648" t="s">
        <v>6</v>
      </c>
      <c r="F1" s="1650" t="s">
        <v>111</v>
      </c>
      <c r="G1" s="1546" t="s">
        <v>7</v>
      </c>
      <c r="H1" s="1546" t="s">
        <v>8</v>
      </c>
      <c r="I1" s="300" t="s">
        <v>9</v>
      </c>
    </row>
    <row r="2" spans="1:11" s="80" customFormat="1" ht="15" customHeight="1" thickBot="1">
      <c r="A2" s="1542"/>
      <c r="B2" s="13" t="s">
        <v>15</v>
      </c>
      <c r="C2" s="1647"/>
      <c r="D2" s="1649"/>
      <c r="E2" s="1649"/>
      <c r="F2" s="1651"/>
      <c r="G2" s="1654"/>
      <c r="H2" s="1654"/>
      <c r="I2" s="322" t="s">
        <v>4</v>
      </c>
    </row>
    <row r="3" spans="1:11" s="80" customFormat="1" ht="15" customHeight="1">
      <c r="A3" s="3">
        <v>40910</v>
      </c>
      <c r="B3" s="1620" t="s">
        <v>112</v>
      </c>
      <c r="C3" s="1620"/>
      <c r="D3" s="1620"/>
      <c r="E3" s="1620"/>
      <c r="F3" s="1620"/>
      <c r="G3" s="84"/>
      <c r="I3" s="163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3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33" t="s">
        <v>113</v>
      </c>
    </row>
    <row r="19" spans="1:9" s="80" customFormat="1" ht="15" customHeight="1">
      <c r="A19" s="3">
        <v>40932</v>
      </c>
      <c r="B19" s="81">
        <v>9685</v>
      </c>
      <c r="C19" s="173">
        <v>21860</v>
      </c>
      <c r="D19" s="172">
        <v>22000</v>
      </c>
      <c r="E19" s="137">
        <f t="shared" si="0"/>
        <v>140</v>
      </c>
      <c r="F19" s="18">
        <f t="shared" si="2"/>
        <v>-75</v>
      </c>
      <c r="G19" s="84"/>
      <c r="H19" s="84"/>
      <c r="I19" s="1633"/>
    </row>
    <row r="20" spans="1:9" s="80" customFormat="1" ht="15" customHeight="1">
      <c r="A20" s="3">
        <v>40933</v>
      </c>
      <c r="B20" s="81">
        <v>9685</v>
      </c>
      <c r="C20" s="173">
        <v>22005</v>
      </c>
      <c r="D20" s="172">
        <v>22145</v>
      </c>
      <c r="E20" s="137">
        <f t="shared" si="0"/>
        <v>140</v>
      </c>
      <c r="F20" s="18">
        <f t="shared" si="2"/>
        <v>145</v>
      </c>
      <c r="G20" s="84"/>
      <c r="H20" s="84"/>
      <c r="I20" s="1633"/>
    </row>
    <row r="21" spans="1:9" s="80" customFormat="1" ht="15" customHeight="1">
      <c r="A21" s="3">
        <v>40934</v>
      </c>
      <c r="B21" s="81">
        <v>9664</v>
      </c>
      <c r="C21" s="173">
        <v>23330</v>
      </c>
      <c r="D21" s="172">
        <v>23400</v>
      </c>
      <c r="E21" s="137">
        <f t="shared" si="0"/>
        <v>70</v>
      </c>
      <c r="F21" s="18">
        <f t="shared" si="2"/>
        <v>1325</v>
      </c>
      <c r="G21" s="84"/>
      <c r="H21" s="84"/>
      <c r="I21" s="1633"/>
    </row>
    <row r="22" spans="1:9" ht="15" customHeight="1">
      <c r="A22" s="3">
        <v>40935</v>
      </c>
      <c r="B22" s="81">
        <v>9365</v>
      </c>
      <c r="C22" s="173">
        <v>24310</v>
      </c>
      <c r="D22" s="172">
        <v>24325</v>
      </c>
      <c r="E22" s="137">
        <f t="shared" si="0"/>
        <v>15</v>
      </c>
      <c r="F22" s="18">
        <f t="shared" ref="F22:F27" si="3">+C22-C21</f>
        <v>980</v>
      </c>
      <c r="G22" s="84"/>
      <c r="H22" s="84"/>
      <c r="I22" s="163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32" t="s">
        <v>112</v>
      </c>
    </row>
    <row r="69" spans="1:9" ht="15" customHeight="1">
      <c r="A69" s="3">
        <v>41002</v>
      </c>
      <c r="B69" s="82">
        <v>13285</v>
      </c>
      <c r="C69" s="173">
        <v>23100</v>
      </c>
      <c r="D69" s="172">
        <v>23200</v>
      </c>
      <c r="E69" s="137">
        <f t="shared" ref="E69:E71" si="11">D69-C69</f>
        <v>100</v>
      </c>
      <c r="F69" s="18">
        <f t="shared" si="10"/>
        <v>350</v>
      </c>
      <c r="G69" s="84"/>
      <c r="H69" s="84"/>
      <c r="I69" s="1633"/>
    </row>
    <row r="70" spans="1:9" ht="15" customHeight="1">
      <c r="A70" s="3">
        <v>41003</v>
      </c>
      <c r="B70" s="82">
        <v>13285</v>
      </c>
      <c r="C70" s="173">
        <v>22550</v>
      </c>
      <c r="D70" s="172">
        <v>22505</v>
      </c>
      <c r="E70" s="137">
        <f t="shared" si="11"/>
        <v>-45</v>
      </c>
      <c r="F70" s="18">
        <f t="shared" si="10"/>
        <v>-550</v>
      </c>
      <c r="G70" s="84"/>
      <c r="H70" s="84"/>
      <c r="I70" s="163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00" t="s">
        <v>112</v>
      </c>
      <c r="C72" s="1600"/>
      <c r="D72" s="1600"/>
      <c r="E72" s="1600"/>
      <c r="F72" s="1600"/>
      <c r="G72" s="84"/>
      <c r="H72" s="84"/>
      <c r="I72" s="301">
        <v>170000</v>
      </c>
    </row>
    <row r="73" spans="1:9" ht="15" customHeight="1">
      <c r="A73" s="3">
        <v>41008</v>
      </c>
      <c r="B73" s="1600"/>
      <c r="C73" s="1600"/>
      <c r="D73" s="1600"/>
      <c r="E73" s="1600"/>
      <c r="F73" s="160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20" t="s">
        <v>112</v>
      </c>
      <c r="C93" s="1620"/>
      <c r="D93" s="1620"/>
      <c r="E93" s="1620"/>
      <c r="F93" s="162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00" t="s">
        <v>112</v>
      </c>
      <c r="C113" s="1600"/>
      <c r="D113" s="1600"/>
      <c r="E113" s="1600"/>
      <c r="F113" s="1600"/>
      <c r="G113" s="84"/>
      <c r="H113" s="84"/>
      <c r="I113" s="301">
        <v>154250</v>
      </c>
    </row>
    <row r="114" spans="1:9" ht="15" customHeight="1">
      <c r="A114" s="3">
        <v>41065</v>
      </c>
      <c r="B114" s="1600"/>
      <c r="C114" s="1600"/>
      <c r="D114" s="1600"/>
      <c r="E114" s="1600"/>
      <c r="F114" s="160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20" t="s">
        <v>112</v>
      </c>
      <c r="C173" s="1620"/>
      <c r="D173" s="1620"/>
      <c r="E173" s="1620"/>
      <c r="F173" s="162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32" t="s">
        <v>112</v>
      </c>
      <c r="J198" s="84"/>
    </row>
    <row r="199" spans="1:11" s="80" customFormat="1" ht="15" customHeight="1">
      <c r="A199" s="3">
        <v>41184</v>
      </c>
      <c r="B199" s="81">
        <v>11965</v>
      </c>
      <c r="C199" s="173">
        <v>22110</v>
      </c>
      <c r="D199" s="172">
        <v>22025</v>
      </c>
      <c r="E199" s="137">
        <f t="shared" si="30"/>
        <v>-85</v>
      </c>
      <c r="F199" s="84">
        <f t="shared" si="33"/>
        <v>210</v>
      </c>
      <c r="G199" s="84"/>
      <c r="H199" s="84"/>
      <c r="I199" s="1633"/>
      <c r="J199" s="84"/>
    </row>
    <row r="200" spans="1:11" s="80" customFormat="1" ht="15" customHeight="1">
      <c r="A200" s="3">
        <v>41185</v>
      </c>
      <c r="B200" s="81">
        <v>12105</v>
      </c>
      <c r="C200" s="173">
        <v>22100</v>
      </c>
      <c r="D200" s="172">
        <v>22100</v>
      </c>
      <c r="E200" s="137">
        <f t="shared" si="30"/>
        <v>0</v>
      </c>
      <c r="F200" s="84">
        <f t="shared" si="33"/>
        <v>-10</v>
      </c>
      <c r="G200" s="84"/>
      <c r="H200" s="84"/>
      <c r="I200" s="1633"/>
      <c r="J200" s="84"/>
    </row>
    <row r="201" spans="1:11" ht="15" customHeight="1">
      <c r="A201" s="3">
        <v>41186</v>
      </c>
      <c r="B201" s="81">
        <v>12055</v>
      </c>
      <c r="C201" s="173">
        <v>22230</v>
      </c>
      <c r="D201" s="172">
        <v>22225</v>
      </c>
      <c r="E201" s="137">
        <f t="shared" si="30"/>
        <v>-5</v>
      </c>
      <c r="F201" s="84">
        <f t="shared" ref="F201:F206" si="34">+C201-C200</f>
        <v>130</v>
      </c>
      <c r="G201" s="84"/>
      <c r="H201" s="84"/>
      <c r="I201" s="1633"/>
    </row>
    <row r="202" spans="1:11" ht="15" customHeight="1">
      <c r="A202" s="3">
        <v>41187</v>
      </c>
      <c r="B202" s="81">
        <v>12175</v>
      </c>
      <c r="C202" s="173">
        <v>22455</v>
      </c>
      <c r="D202" s="172">
        <v>22500</v>
      </c>
      <c r="E202" s="137">
        <f t="shared" si="30"/>
        <v>45</v>
      </c>
      <c r="F202" s="84">
        <f t="shared" si="34"/>
        <v>225</v>
      </c>
      <c r="G202" s="84"/>
      <c r="H202" s="84"/>
      <c r="I202" s="163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20" t="s">
        <v>38</v>
      </c>
      <c r="C259" s="1620"/>
      <c r="D259" s="1620"/>
      <c r="E259" s="1620"/>
      <c r="F259" s="1620"/>
      <c r="G259" s="129"/>
      <c r="H259" s="129"/>
      <c r="I259" s="301">
        <v>151250</v>
      </c>
    </row>
    <row r="260" spans="1:9" ht="15" customHeight="1">
      <c r="A260" s="3">
        <v>41269</v>
      </c>
      <c r="B260" s="1620" t="s">
        <v>38</v>
      </c>
      <c r="C260" s="1620"/>
      <c r="D260" s="1620"/>
      <c r="E260" s="1620"/>
      <c r="F260" s="162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40" t="s">
        <v>38</v>
      </c>
      <c r="C264" s="1640"/>
      <c r="D264" s="1640"/>
      <c r="E264" s="1640"/>
      <c r="F264" s="1640"/>
      <c r="I264" s="1652" t="s">
        <v>114</v>
      </c>
    </row>
    <row r="265" spans="1:9" ht="15" customHeight="1">
      <c r="A265" s="3">
        <v>41276</v>
      </c>
      <c r="B265" s="83">
        <v>12800</v>
      </c>
      <c r="C265" s="173">
        <v>24350</v>
      </c>
      <c r="D265" s="172">
        <v>24345</v>
      </c>
      <c r="E265" s="137">
        <f t="shared" ref="E265:E326" si="45">D265-C265</f>
        <v>-5</v>
      </c>
      <c r="F265" s="84">
        <f>C265-C263</f>
        <v>850</v>
      </c>
      <c r="I265" s="1653"/>
    </row>
    <row r="266" spans="1:9" ht="15" customHeight="1">
      <c r="A266" s="3">
        <v>41277</v>
      </c>
      <c r="B266" s="83">
        <v>12675</v>
      </c>
      <c r="C266" s="173">
        <v>24150</v>
      </c>
      <c r="D266" s="172">
        <v>24150</v>
      </c>
      <c r="E266" s="137">
        <f t="shared" si="45"/>
        <v>0</v>
      </c>
      <c r="F266" s="84">
        <f t="shared" ref="F266:F286" si="46">C266-C265</f>
        <v>-200</v>
      </c>
      <c r="G266" s="129"/>
      <c r="H266" s="129"/>
      <c r="I266" s="165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16" t="s">
        <v>114</v>
      </c>
    </row>
    <row r="294" spans="1:9" ht="15" customHeight="1">
      <c r="A294" s="3">
        <v>41317</v>
      </c>
      <c r="B294" s="83">
        <v>13350</v>
      </c>
      <c r="C294" s="173">
        <v>24925</v>
      </c>
      <c r="D294" s="172">
        <v>24905</v>
      </c>
      <c r="E294" s="137">
        <f t="shared" si="45"/>
        <v>-20</v>
      </c>
      <c r="F294" s="84">
        <f t="shared" si="47"/>
        <v>-75</v>
      </c>
      <c r="I294" s="1616"/>
    </row>
    <row r="295" spans="1:9" ht="15" customHeight="1">
      <c r="A295" s="3">
        <v>41318</v>
      </c>
      <c r="B295" s="83">
        <v>13350</v>
      </c>
      <c r="C295" s="173">
        <v>24905</v>
      </c>
      <c r="D295" s="172">
        <v>24925</v>
      </c>
      <c r="E295" s="137">
        <f t="shared" si="45"/>
        <v>20</v>
      </c>
      <c r="F295" s="84">
        <f t="shared" si="47"/>
        <v>-20</v>
      </c>
      <c r="I295" s="1616"/>
    </row>
    <row r="296" spans="1:9" ht="15" customHeight="1">
      <c r="A296" s="3">
        <v>41319</v>
      </c>
      <c r="B296" s="83">
        <v>13350</v>
      </c>
      <c r="C296" s="173">
        <v>24780</v>
      </c>
      <c r="D296" s="172">
        <v>24800</v>
      </c>
      <c r="E296" s="137">
        <f t="shared" si="45"/>
        <v>20</v>
      </c>
      <c r="F296" s="84">
        <f t="shared" si="47"/>
        <v>-125</v>
      </c>
      <c r="I296" s="1616"/>
    </row>
    <row r="297" spans="1:9" ht="15" customHeight="1">
      <c r="A297" s="3">
        <v>41320</v>
      </c>
      <c r="B297" s="83">
        <v>13375</v>
      </c>
      <c r="C297" s="173">
        <v>24925</v>
      </c>
      <c r="D297" s="172">
        <v>24950</v>
      </c>
      <c r="E297" s="137">
        <f t="shared" si="45"/>
        <v>25</v>
      </c>
      <c r="F297" s="84">
        <f t="shared" si="47"/>
        <v>145</v>
      </c>
      <c r="I297" s="161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24" t="s">
        <v>38</v>
      </c>
      <c r="C327" s="1624"/>
      <c r="D327" s="1624"/>
      <c r="E327" s="1624"/>
      <c r="F327" s="1624"/>
      <c r="G327" s="202">
        <f>AVERAGE(C307:C326)</f>
        <v>23337</v>
      </c>
      <c r="H327" s="203">
        <f>AVERAGE(C265:C326)</f>
        <v>24125.322580645163</v>
      </c>
      <c r="I327" s="314">
        <v>151750</v>
      </c>
    </row>
    <row r="328" spans="1:13" ht="15" customHeight="1">
      <c r="A328" s="3">
        <v>41365</v>
      </c>
      <c r="B328" s="1620" t="s">
        <v>38</v>
      </c>
      <c r="C328" s="1620"/>
      <c r="D328" s="1620"/>
      <c r="E328" s="1620"/>
      <c r="F328" s="162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16" t="s">
        <v>114</v>
      </c>
    </row>
    <row r="332" spans="1:13" ht="15" customHeight="1">
      <c r="A332" s="3">
        <v>41369</v>
      </c>
      <c r="B332" s="264">
        <v>14400</v>
      </c>
      <c r="C332" s="266">
        <v>22725</v>
      </c>
      <c r="D332" s="267">
        <v>22735</v>
      </c>
      <c r="E332" s="137">
        <f t="shared" si="48"/>
        <v>10</v>
      </c>
      <c r="F332" s="268">
        <f t="shared" si="49"/>
        <v>-15</v>
      </c>
      <c r="G332" s="269"/>
      <c r="H332" s="269"/>
      <c r="I332" s="161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1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1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20" t="s">
        <v>38</v>
      </c>
      <c r="C353" s="1620"/>
      <c r="D353" s="1620"/>
      <c r="E353" s="1620"/>
      <c r="F353" s="162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20" t="s">
        <v>38</v>
      </c>
      <c r="C368" s="1620"/>
      <c r="D368" s="1620"/>
      <c r="E368" s="1620"/>
      <c r="F368" s="162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33" t="s">
        <v>112</v>
      </c>
    </row>
    <row r="379" spans="1:9" ht="15" customHeight="1">
      <c r="A379" s="3">
        <v>41436</v>
      </c>
      <c r="B379" s="83">
        <v>14505</v>
      </c>
      <c r="C379" s="173">
        <v>20600</v>
      </c>
      <c r="D379" s="248">
        <v>20600</v>
      </c>
      <c r="E379" s="137">
        <f t="shared" si="48"/>
        <v>0</v>
      </c>
      <c r="F379" s="191">
        <f t="shared" si="51"/>
        <v>-245</v>
      </c>
      <c r="I379" s="1633"/>
    </row>
    <row r="380" spans="1:9" ht="15" customHeight="1">
      <c r="A380" s="3">
        <v>41437</v>
      </c>
      <c r="B380" s="83">
        <v>14495</v>
      </c>
      <c r="C380" s="173">
        <v>20445</v>
      </c>
      <c r="D380" s="248">
        <v>20470</v>
      </c>
      <c r="E380" s="137">
        <f t="shared" si="48"/>
        <v>25</v>
      </c>
      <c r="F380" s="191">
        <f t="shared" si="51"/>
        <v>-155</v>
      </c>
      <c r="I380" s="163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20" t="s">
        <v>38</v>
      </c>
      <c r="C433" s="1620"/>
      <c r="D433" s="1620"/>
      <c r="E433" s="1620"/>
      <c r="F433" s="162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31" t="s">
        <v>115</v>
      </c>
    </row>
    <row r="452" spans="1:9" ht="15" customHeight="1">
      <c r="A452" s="3">
        <v>41537</v>
      </c>
      <c r="B452" s="83">
        <v>13740</v>
      </c>
      <c r="C452" s="173">
        <v>23345</v>
      </c>
      <c r="D452" s="248">
        <v>23225</v>
      </c>
      <c r="E452" s="137">
        <f t="shared" si="52"/>
        <v>-120</v>
      </c>
      <c r="F452" s="172">
        <f t="shared" si="54"/>
        <v>10</v>
      </c>
      <c r="I452" s="163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32" t="s">
        <v>112</v>
      </c>
    </row>
    <row r="460" spans="1:9" ht="15" customHeight="1">
      <c r="A460" s="3">
        <v>41549</v>
      </c>
      <c r="B460" s="83">
        <v>13195</v>
      </c>
      <c r="C460" s="173">
        <v>22710</v>
      </c>
      <c r="D460" s="248">
        <v>22750</v>
      </c>
      <c r="E460" s="137">
        <f t="shared" si="56"/>
        <v>40</v>
      </c>
      <c r="F460" s="172">
        <f t="shared" si="55"/>
        <v>-490</v>
      </c>
      <c r="H460" s="361"/>
      <c r="I460" s="1633"/>
    </row>
    <row r="461" spans="1:9" ht="15" customHeight="1">
      <c r="A461" s="3">
        <v>41550</v>
      </c>
      <c r="B461" s="83">
        <v>13170</v>
      </c>
      <c r="C461" s="173">
        <v>22850</v>
      </c>
      <c r="D461" s="248">
        <v>22870</v>
      </c>
      <c r="E461" s="137">
        <f t="shared" si="56"/>
        <v>20</v>
      </c>
      <c r="F461" s="172">
        <f t="shared" si="55"/>
        <v>140</v>
      </c>
      <c r="I461" s="1633"/>
    </row>
    <row r="462" spans="1:9" ht="15" customHeight="1">
      <c r="A462" s="3">
        <v>41551</v>
      </c>
      <c r="B462" s="83">
        <v>13195</v>
      </c>
      <c r="C462" s="173">
        <v>22975</v>
      </c>
      <c r="D462" s="248">
        <v>23025</v>
      </c>
      <c r="E462" s="137">
        <f t="shared" si="56"/>
        <v>50</v>
      </c>
      <c r="F462" s="172">
        <f t="shared" si="55"/>
        <v>125</v>
      </c>
      <c r="I462" s="1633"/>
    </row>
    <row r="463" spans="1:9" ht="15" customHeight="1">
      <c r="A463" s="3">
        <v>41554</v>
      </c>
      <c r="B463" s="83">
        <v>13195</v>
      </c>
      <c r="C463" s="173">
        <v>23675</v>
      </c>
      <c r="D463" s="248">
        <v>23700</v>
      </c>
      <c r="E463" s="137">
        <f t="shared" si="56"/>
        <v>25</v>
      </c>
      <c r="F463" s="172">
        <f t="shared" si="55"/>
        <v>700</v>
      </c>
      <c r="I463" s="163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20" t="s">
        <v>38</v>
      </c>
      <c r="C520" s="1620"/>
      <c r="D520" s="1620"/>
      <c r="E520" s="1620"/>
      <c r="F520" s="1620"/>
      <c r="I520" s="316">
        <v>142250</v>
      </c>
    </row>
    <row r="521" spans="1:9" ht="15" customHeight="1">
      <c r="A521" s="3">
        <v>41634</v>
      </c>
      <c r="B521" s="1620" t="s">
        <v>38</v>
      </c>
      <c r="C521" s="1620"/>
      <c r="D521" s="1620"/>
      <c r="E521" s="1620"/>
      <c r="F521" s="162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34" t="s">
        <v>23</v>
      </c>
    </row>
    <row r="548" spans="1:9" ht="15" customHeight="1">
      <c r="A548" s="3">
        <v>41674</v>
      </c>
      <c r="B548" s="83">
        <v>8890</v>
      </c>
      <c r="C548" s="173">
        <v>22330</v>
      </c>
      <c r="D548" s="248">
        <v>22275</v>
      </c>
      <c r="E548" s="137">
        <f t="shared" si="59"/>
        <v>-55</v>
      </c>
      <c r="F548" s="172">
        <f t="shared" si="60"/>
        <v>130</v>
      </c>
      <c r="I548" s="1627"/>
    </row>
    <row r="549" spans="1:9" ht="15" customHeight="1">
      <c r="A549" s="3">
        <v>41675</v>
      </c>
      <c r="B549" s="83">
        <v>8890</v>
      </c>
      <c r="C549" s="173">
        <v>22150</v>
      </c>
      <c r="D549" s="248">
        <v>22175</v>
      </c>
      <c r="E549" s="137">
        <f t="shared" si="59"/>
        <v>25</v>
      </c>
      <c r="F549" s="172">
        <f t="shared" si="60"/>
        <v>-180</v>
      </c>
      <c r="I549" s="1627"/>
    </row>
    <row r="550" spans="1:9" ht="15" customHeight="1">
      <c r="A550" s="3">
        <v>41676</v>
      </c>
      <c r="B550" s="83">
        <v>8940</v>
      </c>
      <c r="C550" s="173">
        <v>22060</v>
      </c>
      <c r="D550" s="248">
        <v>22030</v>
      </c>
      <c r="E550" s="137">
        <f t="shared" si="59"/>
        <v>-30</v>
      </c>
      <c r="F550" s="172">
        <f t="shared" si="60"/>
        <v>-90</v>
      </c>
      <c r="I550" s="162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25" t="s">
        <v>116</v>
      </c>
      <c r="D601" s="248"/>
      <c r="E601" s="137" t="e">
        <f t="shared" si="62"/>
        <v>#VALUE!</v>
      </c>
      <c r="F601" s="172"/>
      <c r="I601" s="316">
        <v>140500</v>
      </c>
    </row>
    <row r="602" spans="1:9" ht="15" customHeight="1">
      <c r="A602" s="3">
        <v>41750</v>
      </c>
      <c r="B602" s="83"/>
      <c r="C602" s="162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30" t="s">
        <v>45</v>
      </c>
      <c r="D692" s="163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36" t="s">
        <v>49</v>
      </c>
    </row>
    <row r="720" spans="1:9" ht="15" customHeight="1">
      <c r="A720" s="3">
        <v>41914</v>
      </c>
      <c r="B720" s="83">
        <v>8535</v>
      </c>
      <c r="C720" s="173">
        <v>20425</v>
      </c>
      <c r="D720" s="248">
        <v>20475</v>
      </c>
      <c r="E720" s="137">
        <f t="shared" si="75"/>
        <v>50</v>
      </c>
      <c r="F720" s="172">
        <f t="shared" si="74"/>
        <v>225</v>
      </c>
      <c r="I720" s="1637"/>
    </row>
    <row r="721" spans="1:10" ht="15" customHeight="1">
      <c r="A721" s="3">
        <v>41915</v>
      </c>
      <c r="B721" s="83">
        <v>9270</v>
      </c>
      <c r="C721" s="173">
        <v>20395</v>
      </c>
      <c r="D721" s="248">
        <v>20450</v>
      </c>
      <c r="E721" s="137">
        <f t="shared" si="75"/>
        <v>55</v>
      </c>
      <c r="F721" s="172">
        <f t="shared" si="74"/>
        <v>-30</v>
      </c>
      <c r="I721" s="1637"/>
      <c r="J721" s="367"/>
    </row>
    <row r="722" spans="1:10" ht="15" customHeight="1">
      <c r="A722" s="3">
        <v>41918</v>
      </c>
      <c r="B722" s="83">
        <v>9270</v>
      </c>
      <c r="C722" s="173">
        <v>20465</v>
      </c>
      <c r="D722" s="248">
        <v>20475</v>
      </c>
      <c r="E722" s="137">
        <f t="shared" si="75"/>
        <v>10</v>
      </c>
      <c r="F722" s="172">
        <f t="shared" si="74"/>
        <v>70</v>
      </c>
      <c r="I722" s="1637"/>
    </row>
    <row r="723" spans="1:10" ht="15" customHeight="1">
      <c r="A723" s="3">
        <v>41919</v>
      </c>
      <c r="B723" s="83">
        <v>9270</v>
      </c>
      <c r="C723" s="173">
        <v>20275</v>
      </c>
      <c r="D723" s="248">
        <v>20300</v>
      </c>
      <c r="E723" s="137">
        <f t="shared" si="75"/>
        <v>25</v>
      </c>
      <c r="F723" s="172">
        <f t="shared" si="74"/>
        <v>-190</v>
      </c>
      <c r="I723" s="1637"/>
    </row>
    <row r="724" spans="1:10" ht="15" customHeight="1">
      <c r="A724" s="3">
        <v>41920</v>
      </c>
      <c r="B724" s="83">
        <v>9130</v>
      </c>
      <c r="C724" s="173">
        <v>20220</v>
      </c>
      <c r="D724" s="248">
        <v>20300</v>
      </c>
      <c r="E724" s="137">
        <f t="shared" si="75"/>
        <v>80</v>
      </c>
      <c r="F724" s="172">
        <f t="shared" si="74"/>
        <v>-55</v>
      </c>
      <c r="I724" s="163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01" t="s">
        <v>48</v>
      </c>
      <c r="C780" s="1601"/>
      <c r="D780" s="1601"/>
      <c r="E780" s="1601"/>
      <c r="F780" s="1601"/>
      <c r="I780" s="316">
        <v>124750</v>
      </c>
    </row>
    <row r="781" spans="1:9" ht="15" customHeight="1">
      <c r="A781" s="3">
        <v>41999</v>
      </c>
      <c r="B781" s="1601"/>
      <c r="C781" s="1601"/>
      <c r="D781" s="1601"/>
      <c r="E781" s="1601"/>
      <c r="F781" s="160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29" t="s">
        <v>56</v>
      </c>
    </row>
    <row r="819" spans="1:9" ht="15" customHeight="1">
      <c r="A819" s="3">
        <v>42054</v>
      </c>
      <c r="B819" s="83">
        <v>11440</v>
      </c>
      <c r="C819" s="173">
        <v>18185</v>
      </c>
      <c r="D819" s="248">
        <v>18225</v>
      </c>
      <c r="E819" s="137">
        <f t="shared" si="81"/>
        <v>40</v>
      </c>
      <c r="F819" s="172">
        <f t="shared" si="87"/>
        <v>165</v>
      </c>
      <c r="I819" s="1629"/>
    </row>
    <row r="820" spans="1:9" ht="14.25" customHeight="1">
      <c r="A820" s="3">
        <v>42055</v>
      </c>
      <c r="B820" s="83">
        <v>11440</v>
      </c>
      <c r="C820" s="173">
        <v>18100</v>
      </c>
      <c r="D820" s="248">
        <v>18100</v>
      </c>
      <c r="E820" s="137">
        <f t="shared" si="81"/>
        <v>0</v>
      </c>
      <c r="F820" s="172">
        <f t="shared" si="87"/>
        <v>-85</v>
      </c>
      <c r="I820" s="1629"/>
    </row>
    <row r="821" spans="1:9" ht="15" customHeight="1">
      <c r="A821" s="3">
        <v>42058</v>
      </c>
      <c r="B821" s="83">
        <v>11420</v>
      </c>
      <c r="C821" s="173">
        <v>17955</v>
      </c>
      <c r="D821" s="248">
        <v>17975</v>
      </c>
      <c r="E821" s="137">
        <f t="shared" si="81"/>
        <v>20</v>
      </c>
      <c r="F821" s="172">
        <f t="shared" si="87"/>
        <v>-145</v>
      </c>
      <c r="I821" s="1629"/>
    </row>
    <row r="822" spans="1:9" ht="15" customHeight="1">
      <c r="A822" s="3">
        <v>42059</v>
      </c>
      <c r="B822" s="83">
        <v>11420</v>
      </c>
      <c r="C822" s="173">
        <v>18095</v>
      </c>
      <c r="D822" s="248">
        <v>18125</v>
      </c>
      <c r="E822" s="137">
        <f t="shared" si="81"/>
        <v>30</v>
      </c>
      <c r="F822" s="172">
        <f t="shared" si="87"/>
        <v>140</v>
      </c>
      <c r="I822" s="162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01" t="s">
        <v>48</v>
      </c>
      <c r="C850" s="1601"/>
      <c r="D850" s="1601"/>
      <c r="E850" s="1601"/>
      <c r="F850" s="1601"/>
      <c r="I850" s="316">
        <v>118750</v>
      </c>
    </row>
    <row r="851" spans="1:9" ht="15" customHeight="1">
      <c r="A851" s="3">
        <v>42100</v>
      </c>
      <c r="B851" s="1601"/>
      <c r="C851" s="1601"/>
      <c r="D851" s="1601"/>
      <c r="E851" s="1601"/>
      <c r="F851" s="160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40" t="s">
        <v>48</v>
      </c>
      <c r="C871" s="1640"/>
      <c r="D871" s="1640"/>
      <c r="E871" s="1640"/>
      <c r="F871" s="164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44" t="s">
        <v>55</v>
      </c>
      <c r="C886" s="1644"/>
      <c r="D886" s="1644"/>
      <c r="E886" s="1644"/>
      <c r="F886" s="164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43" t="s">
        <v>55</v>
      </c>
      <c r="C956" s="1643"/>
      <c r="D956" s="1643"/>
      <c r="E956" s="1643"/>
      <c r="F956" s="164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27" t="s">
        <v>54</v>
      </c>
    </row>
    <row r="960" spans="1:9" ht="15" customHeight="1">
      <c r="A960" s="3">
        <v>42251</v>
      </c>
      <c r="B960" s="83">
        <v>5830</v>
      </c>
      <c r="C960" s="173">
        <v>15595</v>
      </c>
      <c r="D960" s="248">
        <v>15175</v>
      </c>
      <c r="E960" s="137">
        <f t="shared" si="98"/>
        <v>-420</v>
      </c>
      <c r="F960" s="172">
        <f t="shared" si="101"/>
        <v>-5</v>
      </c>
      <c r="I960" s="162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59" t="s">
        <v>48</v>
      </c>
    </row>
    <row r="976" spans="1:9" ht="15" customHeight="1">
      <c r="A976" s="3">
        <v>42275</v>
      </c>
      <c r="B976" s="83">
        <v>4900</v>
      </c>
      <c r="C976" s="173">
        <v>15400</v>
      </c>
      <c r="D976" s="248">
        <v>15085</v>
      </c>
      <c r="E976" s="137">
        <f t="shared" si="98"/>
        <v>-315</v>
      </c>
      <c r="F976" s="172">
        <f t="shared" si="101"/>
        <v>75</v>
      </c>
      <c r="I976" s="155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72" t="s">
        <v>48</v>
      </c>
    </row>
    <row r="980" spans="1:9" ht="15" customHeight="1">
      <c r="A980" s="3">
        <v>42279</v>
      </c>
      <c r="B980" s="81">
        <v>4705</v>
      </c>
      <c r="C980" s="173">
        <v>15700</v>
      </c>
      <c r="D980" s="248">
        <v>15475</v>
      </c>
      <c r="E980" s="137">
        <f t="shared" ref="E980:E1043" si="102">D980-C980</f>
        <v>-225</v>
      </c>
      <c r="F980" s="172">
        <f t="shared" si="101"/>
        <v>25</v>
      </c>
      <c r="I980" s="1559"/>
    </row>
    <row r="981" spans="1:9" ht="15" customHeight="1">
      <c r="A981" s="3">
        <v>42282</v>
      </c>
      <c r="B981" s="83">
        <v>4675</v>
      </c>
      <c r="C981" s="173">
        <v>15680</v>
      </c>
      <c r="D981" s="248">
        <v>15525</v>
      </c>
      <c r="E981" s="137">
        <f t="shared" si="102"/>
        <v>-155</v>
      </c>
      <c r="F981" s="172">
        <f t="shared" si="101"/>
        <v>-20</v>
      </c>
      <c r="I981" s="1559"/>
    </row>
    <row r="982" spans="1:9" ht="15" customHeight="1">
      <c r="A982" s="3">
        <v>42283</v>
      </c>
      <c r="B982" s="83">
        <v>4610</v>
      </c>
      <c r="C982" s="173">
        <v>15875</v>
      </c>
      <c r="D982" s="248">
        <v>15575</v>
      </c>
      <c r="E982" s="137">
        <f t="shared" si="102"/>
        <v>-300</v>
      </c>
      <c r="F982" s="172">
        <f t="shared" si="101"/>
        <v>195</v>
      </c>
      <c r="I982" s="1559"/>
    </row>
    <row r="983" spans="1:9" ht="15" customHeight="1">
      <c r="A983" s="3">
        <v>42284</v>
      </c>
      <c r="B983" s="83">
        <v>4650</v>
      </c>
      <c r="C983" s="173">
        <v>16275</v>
      </c>
      <c r="D983" s="248">
        <v>16000</v>
      </c>
      <c r="E983" s="137">
        <f t="shared" si="102"/>
        <v>-275</v>
      </c>
      <c r="F983" s="172">
        <f t="shared" si="101"/>
        <v>400</v>
      </c>
      <c r="I983" s="1559"/>
    </row>
    <row r="984" spans="1:9" ht="15" customHeight="1">
      <c r="A984" s="3">
        <v>42285</v>
      </c>
      <c r="B984" s="83">
        <v>4665</v>
      </c>
      <c r="C984" s="173">
        <v>16000</v>
      </c>
      <c r="D984" s="248">
        <v>15860</v>
      </c>
      <c r="E984" s="137">
        <f t="shared" si="102"/>
        <v>-140</v>
      </c>
      <c r="F984" s="172">
        <f t="shared" si="101"/>
        <v>-275</v>
      </c>
      <c r="I984" s="155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27" t="s">
        <v>55</v>
      </c>
    </row>
    <row r="1033" spans="1:9" ht="15" customHeight="1">
      <c r="A1033" s="3">
        <v>42354</v>
      </c>
      <c r="B1033" s="83">
        <v>6095</v>
      </c>
      <c r="C1033" s="173">
        <v>14755</v>
      </c>
      <c r="D1033" s="248">
        <v>14650</v>
      </c>
      <c r="E1033" s="137">
        <f t="shared" si="102"/>
        <v>-105</v>
      </c>
      <c r="F1033" s="172">
        <f t="shared" si="105"/>
        <v>155</v>
      </c>
      <c r="I1033" s="1627"/>
    </row>
    <row r="1034" spans="1:9" ht="15" customHeight="1">
      <c r="A1034" s="3">
        <v>42355</v>
      </c>
      <c r="B1034" s="83">
        <v>6115</v>
      </c>
      <c r="C1034" s="173">
        <v>14660</v>
      </c>
      <c r="D1034" s="248">
        <v>14605</v>
      </c>
      <c r="E1034" s="137">
        <f t="shared" si="102"/>
        <v>-55</v>
      </c>
      <c r="F1034" s="172">
        <f t="shared" si="105"/>
        <v>-95</v>
      </c>
      <c r="I1034" s="162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40" t="s">
        <v>48</v>
      </c>
      <c r="C1040" s="1640"/>
      <c r="D1040" s="1640"/>
      <c r="E1040" s="1640"/>
      <c r="F1040" s="164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73" t="s">
        <v>48</v>
      </c>
    </row>
    <row r="1069" spans="1:9" ht="15" customHeight="1">
      <c r="A1069" s="3">
        <v>42408</v>
      </c>
      <c r="B1069" s="83">
        <v>4515</v>
      </c>
      <c r="C1069" s="173">
        <v>15675</v>
      </c>
      <c r="D1069" s="248">
        <v>15555</v>
      </c>
      <c r="E1069" s="137">
        <f t="shared" si="106"/>
        <v>-120</v>
      </c>
      <c r="F1069" s="172">
        <f t="shared" si="108"/>
        <v>450</v>
      </c>
      <c r="I1069" s="1573"/>
    </row>
    <row r="1070" spans="1:9" ht="15" customHeight="1">
      <c r="A1070" s="3">
        <v>42409</v>
      </c>
      <c r="B1070" s="83">
        <v>4515</v>
      </c>
      <c r="C1070" s="173">
        <v>15775</v>
      </c>
      <c r="D1070" s="248">
        <v>15675</v>
      </c>
      <c r="E1070" s="137">
        <f t="shared" si="106"/>
        <v>-100</v>
      </c>
      <c r="F1070" s="172">
        <f t="shared" si="108"/>
        <v>100</v>
      </c>
      <c r="I1070" s="1573"/>
    </row>
    <row r="1071" spans="1:9" ht="15" customHeight="1">
      <c r="A1071" s="3">
        <v>42410</v>
      </c>
      <c r="B1071" s="83">
        <v>4515</v>
      </c>
      <c r="C1071" s="173">
        <v>15855</v>
      </c>
      <c r="D1071" s="248">
        <v>15825</v>
      </c>
      <c r="E1071" s="137">
        <f t="shared" si="106"/>
        <v>-30</v>
      </c>
      <c r="F1071" s="172">
        <f t="shared" si="108"/>
        <v>80</v>
      </c>
      <c r="I1071" s="1573"/>
    </row>
    <row r="1072" spans="1:9" ht="15" customHeight="1">
      <c r="A1072" s="3">
        <v>42411</v>
      </c>
      <c r="B1072" s="83">
        <v>4420</v>
      </c>
      <c r="C1072" s="173">
        <v>15600</v>
      </c>
      <c r="D1072" s="248">
        <v>15405</v>
      </c>
      <c r="E1072" s="137">
        <f t="shared" si="106"/>
        <v>-195</v>
      </c>
      <c r="F1072" s="172">
        <f t="shared" si="108"/>
        <v>-255</v>
      </c>
      <c r="I1072" s="1573"/>
    </row>
    <row r="1073" spans="1:9" ht="15" customHeight="1">
      <c r="A1073" s="3">
        <v>42412</v>
      </c>
      <c r="B1073" s="83">
        <v>4295</v>
      </c>
      <c r="C1073" s="173">
        <v>15300</v>
      </c>
      <c r="D1073" s="248">
        <v>15280</v>
      </c>
      <c r="E1073" s="137">
        <f t="shared" si="106"/>
        <v>-20</v>
      </c>
      <c r="F1073" s="172">
        <f t="shared" si="108"/>
        <v>-300</v>
      </c>
      <c r="I1073" s="157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01" t="s">
        <v>118</v>
      </c>
      <c r="C1103" s="1601"/>
      <c r="D1103" s="1601"/>
      <c r="E1103" s="1601"/>
      <c r="F1103" s="1601"/>
      <c r="I1103" s="316">
        <v>111500</v>
      </c>
    </row>
    <row r="1104" spans="1:9" ht="15" customHeight="1">
      <c r="A1104" s="3">
        <v>42457</v>
      </c>
      <c r="B1104" s="1601"/>
      <c r="C1104" s="1601"/>
      <c r="D1104" s="1601"/>
      <c r="E1104" s="1601"/>
      <c r="F1104" s="160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39" t="s">
        <v>118</v>
      </c>
      <c r="C1129" s="1639"/>
      <c r="D1129" s="1639"/>
      <c r="E1129" s="1639"/>
      <c r="F1129" s="163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20" t="s">
        <v>118</v>
      </c>
      <c r="C1149" s="1620"/>
      <c r="D1149" s="1620"/>
      <c r="E1149" s="1620"/>
      <c r="F1149" s="162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27" t="s">
        <v>55</v>
      </c>
    </row>
    <row r="1158" spans="1:9" ht="15" customHeight="1">
      <c r="A1158" s="3">
        <v>42531</v>
      </c>
      <c r="B1158" s="83">
        <v>6575</v>
      </c>
      <c r="C1158" s="173">
        <v>17225</v>
      </c>
      <c r="D1158" s="248">
        <v>17200</v>
      </c>
      <c r="E1158" s="137">
        <f t="shared" si="110"/>
        <v>-25</v>
      </c>
      <c r="F1158" s="172">
        <f t="shared" si="113"/>
        <v>-75</v>
      </c>
      <c r="I1158" s="162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20" t="s">
        <v>118</v>
      </c>
      <c r="C1214" s="1620"/>
      <c r="D1214" s="1620"/>
      <c r="E1214" s="1620"/>
      <c r="F1214" s="162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17" t="s">
        <v>48</v>
      </c>
    </row>
    <row r="1228" spans="1:9" ht="15" customHeight="1">
      <c r="A1228" s="3">
        <v>42629</v>
      </c>
      <c r="B1228" s="81">
        <v>3835</v>
      </c>
      <c r="C1228" s="173">
        <v>19125</v>
      </c>
      <c r="D1228" s="248">
        <v>19125</v>
      </c>
      <c r="E1228" s="137">
        <f t="shared" si="114"/>
        <v>0</v>
      </c>
      <c r="F1228" s="172">
        <f t="shared" si="118"/>
        <v>-275</v>
      </c>
      <c r="I1228" s="161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45" t="s">
        <v>50</v>
      </c>
    </row>
    <row r="1240" spans="1:9" ht="15" customHeight="1">
      <c r="A1240" s="3">
        <v>42647</v>
      </c>
      <c r="B1240" s="81">
        <v>3570</v>
      </c>
      <c r="C1240" s="173">
        <v>20200</v>
      </c>
      <c r="D1240" s="248">
        <v>19955</v>
      </c>
      <c r="E1240" s="137">
        <f t="shared" si="119"/>
        <v>-245</v>
      </c>
      <c r="F1240" s="172">
        <f t="shared" si="118"/>
        <v>-75</v>
      </c>
      <c r="I1240" s="1576"/>
    </row>
    <row r="1241" spans="1:9" ht="15" customHeight="1">
      <c r="A1241" s="3">
        <v>42648</v>
      </c>
      <c r="B1241" s="81">
        <v>3475</v>
      </c>
      <c r="C1241" s="173">
        <v>19930</v>
      </c>
      <c r="D1241" s="248">
        <v>19810</v>
      </c>
      <c r="E1241" s="137">
        <f t="shared" si="119"/>
        <v>-120</v>
      </c>
      <c r="F1241" s="172">
        <f t="shared" si="118"/>
        <v>-270</v>
      </c>
      <c r="I1241" s="1576"/>
    </row>
    <row r="1242" spans="1:9" ht="15" customHeight="1">
      <c r="A1242" s="3">
        <v>42649</v>
      </c>
      <c r="B1242" s="81">
        <v>3475</v>
      </c>
      <c r="C1242" s="173">
        <v>20200</v>
      </c>
      <c r="D1242" s="248">
        <v>20050</v>
      </c>
      <c r="E1242" s="137">
        <f t="shared" si="119"/>
        <v>-150</v>
      </c>
      <c r="F1242" s="172">
        <f t="shared" si="118"/>
        <v>270</v>
      </c>
      <c r="I1242" s="1576"/>
    </row>
    <row r="1243" spans="1:9" ht="15" customHeight="1">
      <c r="A1243" s="3">
        <v>42650</v>
      </c>
      <c r="B1243" s="81">
        <v>3445</v>
      </c>
      <c r="C1243" s="173">
        <v>20175</v>
      </c>
      <c r="D1243" s="248">
        <v>20025</v>
      </c>
      <c r="E1243" s="137">
        <f t="shared" si="119"/>
        <v>-150</v>
      </c>
      <c r="F1243" s="172">
        <f t="shared" si="118"/>
        <v>-25</v>
      </c>
      <c r="I1243" s="157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00" t="s">
        <v>118</v>
      </c>
      <c r="C1299" s="1600"/>
      <c r="D1299" s="1600"/>
      <c r="E1299" s="1600"/>
      <c r="F1299" s="1600"/>
      <c r="I1299" s="316">
        <v>147000</v>
      </c>
    </row>
    <row r="1300" spans="1:9" ht="15" customHeight="1">
      <c r="A1300" s="3">
        <v>42731</v>
      </c>
      <c r="B1300" s="1600"/>
      <c r="C1300" s="1600"/>
      <c r="D1300" s="1600"/>
      <c r="E1300" s="1600"/>
      <c r="F1300" s="160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76" t="s">
        <v>50</v>
      </c>
    </row>
    <row r="1323" spans="1:9" ht="15" customHeight="1">
      <c r="A1323" s="3">
        <v>42765</v>
      </c>
      <c r="B1323" s="81">
        <v>5805</v>
      </c>
      <c r="C1323" s="173">
        <v>19700</v>
      </c>
      <c r="D1323" s="248">
        <v>19725</v>
      </c>
      <c r="E1323" s="137">
        <f t="shared" si="124"/>
        <v>25</v>
      </c>
      <c r="F1323" s="172">
        <f t="shared" si="125"/>
        <v>-275</v>
      </c>
      <c r="I1323" s="157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28"/>
    </row>
    <row r="1325" spans="1:9" ht="15" customHeight="1">
      <c r="A1325" s="3">
        <v>42767</v>
      </c>
      <c r="B1325" s="81">
        <v>5805</v>
      </c>
      <c r="C1325" s="173">
        <v>19825</v>
      </c>
      <c r="D1325" s="248">
        <v>19875</v>
      </c>
      <c r="E1325" s="137">
        <f t="shared" si="124"/>
        <v>50</v>
      </c>
      <c r="F1325" s="172">
        <f t="shared" si="125"/>
        <v>-255</v>
      </c>
      <c r="I1325" s="1662" t="s">
        <v>50</v>
      </c>
    </row>
    <row r="1326" spans="1:9" ht="15" customHeight="1">
      <c r="A1326" s="3">
        <v>42768</v>
      </c>
      <c r="B1326" s="81">
        <v>5825</v>
      </c>
      <c r="C1326" s="173">
        <v>19855</v>
      </c>
      <c r="D1326" s="248">
        <v>19950</v>
      </c>
      <c r="E1326" s="137">
        <f t="shared" si="124"/>
        <v>95</v>
      </c>
      <c r="F1326" s="172">
        <f t="shared" si="125"/>
        <v>30</v>
      </c>
      <c r="I1326" s="166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55" t="s">
        <v>56</v>
      </c>
    </row>
    <row r="1369" spans="1:9" ht="15" customHeight="1">
      <c r="A1369" s="3">
        <v>42829</v>
      </c>
      <c r="B1369" s="81">
        <v>3510</v>
      </c>
      <c r="C1369" s="173">
        <v>20035</v>
      </c>
      <c r="D1369" s="248">
        <v>20075</v>
      </c>
      <c r="E1369" s="137">
        <f t="shared" si="127"/>
        <v>40</v>
      </c>
      <c r="F1369" s="172">
        <f t="shared" si="126"/>
        <v>-190</v>
      </c>
      <c r="I1369" s="162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00" t="s">
        <v>118</v>
      </c>
      <c r="C1377" s="1600"/>
      <c r="D1377" s="1600"/>
      <c r="E1377" s="1600"/>
      <c r="F1377" s="1600"/>
      <c r="I1377" s="316"/>
    </row>
    <row r="1378" spans="1:9" ht="15" customHeight="1">
      <c r="A1378" s="3">
        <v>42842</v>
      </c>
      <c r="B1378" s="1600"/>
      <c r="C1378" s="1600"/>
      <c r="D1378" s="1600"/>
      <c r="E1378" s="1600"/>
      <c r="F1378" s="160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99" t="s">
        <v>118</v>
      </c>
      <c r="C1388" s="1599"/>
      <c r="D1388" s="1599"/>
      <c r="E1388" s="1599"/>
      <c r="F1388" s="159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00" t="s">
        <v>118</v>
      </c>
      <c r="C1408" s="1600"/>
      <c r="D1408" s="1600"/>
      <c r="E1408" s="1600"/>
      <c r="F1408" s="160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20" t="s">
        <v>118</v>
      </c>
      <c r="C1473" s="1620"/>
      <c r="D1473" s="1620"/>
      <c r="E1473" s="1620"/>
      <c r="F1473" s="162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00" t="s">
        <v>118</v>
      </c>
      <c r="C1558" s="1600"/>
      <c r="D1558" s="1600"/>
      <c r="E1558" s="1600"/>
      <c r="F1558" s="1600"/>
      <c r="G1558" s="1600"/>
      <c r="H1558" s="1638"/>
      <c r="I1558" s="316"/>
    </row>
    <row r="1559" spans="1:9" ht="15" customHeight="1">
      <c r="A1559" s="3">
        <v>43095</v>
      </c>
      <c r="B1559" s="1600"/>
      <c r="C1559" s="1600"/>
      <c r="D1559" s="1600"/>
      <c r="E1559" s="1600"/>
      <c r="F1559" s="1600"/>
      <c r="G1559" s="1600"/>
      <c r="H1559" s="163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27" t="s">
        <v>55</v>
      </c>
    </row>
    <row r="1596" spans="1:9" ht="15" customHeight="1">
      <c r="A1596" s="3">
        <v>43147</v>
      </c>
      <c r="B1596" s="81">
        <v>1860</v>
      </c>
      <c r="C1596" s="173">
        <v>21900</v>
      </c>
      <c r="D1596" s="248">
        <v>21675</v>
      </c>
      <c r="E1596" s="137">
        <f t="shared" si="136"/>
        <v>-225</v>
      </c>
      <c r="F1596" s="172">
        <f t="shared" ref="F1596:F1625" si="139">C1596-C1595</f>
        <v>200</v>
      </c>
      <c r="I1596" s="1627"/>
    </row>
    <row r="1597" spans="1:9" ht="15" customHeight="1">
      <c r="A1597" s="3">
        <v>43150</v>
      </c>
      <c r="B1597" s="81">
        <v>1860</v>
      </c>
      <c r="C1597" s="173">
        <v>21830</v>
      </c>
      <c r="D1597" s="248">
        <v>21655</v>
      </c>
      <c r="E1597" s="137">
        <f t="shared" si="136"/>
        <v>-175</v>
      </c>
      <c r="F1597" s="172">
        <f t="shared" si="139"/>
        <v>-70</v>
      </c>
      <c r="I1597" s="1627"/>
    </row>
    <row r="1598" spans="1:9" ht="15" customHeight="1">
      <c r="A1598" s="3">
        <v>43151</v>
      </c>
      <c r="B1598" s="81">
        <v>1860</v>
      </c>
      <c r="C1598" s="173">
        <v>21500</v>
      </c>
      <c r="D1598" s="248">
        <v>21375</v>
      </c>
      <c r="E1598" s="137">
        <f t="shared" si="136"/>
        <v>-125</v>
      </c>
      <c r="F1598" s="172">
        <f t="shared" si="139"/>
        <v>-330</v>
      </c>
      <c r="I1598" s="1627"/>
    </row>
    <row r="1599" spans="1:9" ht="15" customHeight="1">
      <c r="A1599" s="3">
        <v>43152</v>
      </c>
      <c r="B1599" s="81">
        <v>1860</v>
      </c>
      <c r="C1599" s="173">
        <v>21680</v>
      </c>
      <c r="D1599" s="248">
        <v>21550</v>
      </c>
      <c r="E1599" s="137">
        <f t="shared" si="136"/>
        <v>-130</v>
      </c>
      <c r="F1599" s="172">
        <f t="shared" si="139"/>
        <v>180</v>
      </c>
      <c r="I1599" s="162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59" t="s">
        <v>119</v>
      </c>
      <c r="C1626" s="1659"/>
      <c r="D1626" s="1659"/>
      <c r="E1626" s="1659"/>
      <c r="F1626" s="1659"/>
      <c r="G1626" s="273">
        <f>AVERAGE(C1605:C1625)</f>
        <v>21214.047619047618</v>
      </c>
      <c r="H1626" s="359">
        <f>AVERAGE(C1563:C1625)</f>
        <v>21190.476190476191</v>
      </c>
      <c r="I1626" s="317"/>
    </row>
    <row r="1627" spans="1:9" ht="15" customHeight="1">
      <c r="A1627" s="29">
        <v>43192</v>
      </c>
      <c r="B1627" s="1658" t="s">
        <v>119</v>
      </c>
      <c r="C1627" s="1658"/>
      <c r="D1627" s="1658"/>
      <c r="E1627" s="1658"/>
      <c r="F1627" s="165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56" t="s">
        <v>56</v>
      </c>
    </row>
    <row r="1631" spans="1:9" ht="15" customHeight="1">
      <c r="A1631" s="3">
        <v>43196</v>
      </c>
      <c r="B1631" s="81">
        <v>2000</v>
      </c>
      <c r="C1631" s="173">
        <v>21050</v>
      </c>
      <c r="D1631" s="248">
        <v>20975</v>
      </c>
      <c r="E1631" s="137">
        <f t="shared" si="141"/>
        <v>-75</v>
      </c>
      <c r="F1631" s="172">
        <f t="shared" si="142"/>
        <v>-25</v>
      </c>
      <c r="I1631" s="165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60" t="s">
        <v>119</v>
      </c>
      <c r="C1652" s="1660"/>
      <c r="D1652" s="1660"/>
      <c r="E1652" s="1660"/>
      <c r="F1652" s="166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60" t="s">
        <v>119</v>
      </c>
      <c r="C1667" s="1660"/>
      <c r="D1667" s="1660"/>
      <c r="E1667" s="1660"/>
      <c r="F1667" s="166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60" t="s">
        <v>119</v>
      </c>
      <c r="C1732" s="1660"/>
      <c r="D1732" s="1660"/>
      <c r="E1732" s="1660"/>
      <c r="F1732" s="166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600" t="s">
        <v>118</v>
      </c>
      <c r="C1818" s="1600"/>
      <c r="D1818" s="1600"/>
      <c r="E1818" s="1600"/>
      <c r="F1818" s="1600"/>
      <c r="G1818" s="1600"/>
      <c r="H1818" s="1638"/>
      <c r="I1818" s="316">
        <v>144250</v>
      </c>
    </row>
    <row r="1819" spans="1:9" ht="15" customHeight="1">
      <c r="A1819" s="3">
        <v>43460</v>
      </c>
      <c r="B1819" s="1600"/>
      <c r="C1819" s="1600"/>
      <c r="D1819" s="1600"/>
      <c r="E1819" s="1600"/>
      <c r="F1819" s="1600"/>
      <c r="G1819" s="1600"/>
      <c r="H1819" s="163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03" t="s">
        <v>51</v>
      </c>
      <c r="C1900" s="1503"/>
      <c r="D1900" s="1503"/>
      <c r="E1900" s="1503"/>
      <c r="F1900" s="1503"/>
      <c r="G1900" s="1503"/>
      <c r="H1900" s="150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503"/>
      <c r="C1901" s="1503"/>
      <c r="D1901" s="1503"/>
      <c r="E1901" s="1503"/>
      <c r="F1901" s="1503"/>
      <c r="G1901" s="1503"/>
      <c r="H1901" s="150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03" t="s">
        <v>51</v>
      </c>
      <c r="C1911" s="1503"/>
      <c r="D1911" s="1503"/>
      <c r="E1911" s="1503"/>
      <c r="F1911" s="1503"/>
      <c r="G1911" s="1503"/>
      <c r="H1911" s="150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03" t="s">
        <v>51</v>
      </c>
      <c r="C1926" s="1503"/>
      <c r="D1926" s="1503"/>
      <c r="E1926" s="1503"/>
      <c r="F1926" s="1503"/>
      <c r="G1926" s="1503"/>
      <c r="H1926" s="150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03" t="s">
        <v>51</v>
      </c>
      <c r="C1991" s="1503"/>
      <c r="D1991" s="1503"/>
      <c r="E1991" s="1503"/>
      <c r="F1991" s="150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00" t="s">
        <v>118</v>
      </c>
      <c r="C2078" s="1600"/>
      <c r="D2078" s="1600"/>
      <c r="E2078" s="1600"/>
      <c r="F2078" s="1600"/>
      <c r="G2078" s="1600"/>
      <c r="H2078" s="1638"/>
      <c r="I2078" s="316">
        <v>142500</v>
      </c>
    </row>
    <row r="2079" spans="1:9" ht="15" customHeight="1">
      <c r="A2079" s="3">
        <v>43825</v>
      </c>
      <c r="B2079" s="1600"/>
      <c r="C2079" s="1600"/>
      <c r="D2079" s="1600"/>
      <c r="E2079" s="1600"/>
      <c r="F2079" s="1600"/>
      <c r="G2079" s="1600"/>
      <c r="H2079" s="163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19"/>
    </row>
    <row r="2099" spans="1:9" ht="15" customHeight="1">
      <c r="A2099" s="3">
        <v>43854</v>
      </c>
      <c r="B2099" s="81">
        <v>6945</v>
      </c>
      <c r="C2099" s="173">
        <v>16900</v>
      </c>
      <c r="D2099" s="248">
        <v>16925</v>
      </c>
      <c r="E2099" s="137">
        <f t="shared" si="336"/>
        <v>25</v>
      </c>
      <c r="F2099" s="172">
        <f t="shared" si="345"/>
        <v>-235</v>
      </c>
      <c r="I2099" s="1619"/>
    </row>
    <row r="2100" spans="1:9" ht="15" customHeight="1">
      <c r="A2100" s="3">
        <v>43857</v>
      </c>
      <c r="B2100" s="81">
        <v>6870</v>
      </c>
      <c r="C2100" s="173">
        <v>16565</v>
      </c>
      <c r="D2100" s="248">
        <v>16600</v>
      </c>
      <c r="E2100" s="137">
        <f t="shared" si="336"/>
        <v>35</v>
      </c>
      <c r="F2100" s="172">
        <f t="shared" si="345"/>
        <v>-335</v>
      </c>
      <c r="I2100" s="1619"/>
    </row>
    <row r="2101" spans="1:9" ht="15" customHeight="1">
      <c r="A2101" s="3">
        <v>43858</v>
      </c>
      <c r="B2101" s="81">
        <v>6870</v>
      </c>
      <c r="C2101" s="173">
        <v>16345</v>
      </c>
      <c r="D2101" s="248">
        <v>16350</v>
      </c>
      <c r="E2101" s="137">
        <f t="shared" si="336"/>
        <v>5</v>
      </c>
      <c r="F2101" s="172">
        <f t="shared" ref="F2101" si="346">C2101-C2100</f>
        <v>-220</v>
      </c>
      <c r="I2101" s="1619"/>
    </row>
    <row r="2102" spans="1:9" ht="15" customHeight="1">
      <c r="A2102" s="3">
        <v>43859</v>
      </c>
      <c r="B2102" s="81">
        <v>6830</v>
      </c>
      <c r="C2102" s="173">
        <v>16325</v>
      </c>
      <c r="D2102" s="248">
        <v>16300</v>
      </c>
      <c r="E2102" s="137">
        <f t="shared" si="336"/>
        <v>-25</v>
      </c>
      <c r="F2102" s="172">
        <f t="shared" ref="F2102" si="347">C2102-C2101</f>
        <v>-20</v>
      </c>
      <c r="I2102" s="1619"/>
    </row>
    <row r="2103" spans="1:9" ht="15" customHeight="1">
      <c r="A2103" s="3">
        <v>43860</v>
      </c>
      <c r="B2103" s="81">
        <v>6830</v>
      </c>
      <c r="C2103" s="173">
        <v>16275</v>
      </c>
      <c r="D2103" s="248">
        <v>16200</v>
      </c>
      <c r="E2103" s="137">
        <f t="shared" si="336"/>
        <v>-75</v>
      </c>
      <c r="F2103" s="172">
        <f t="shared" ref="F2103" si="348">C2103-C2102</f>
        <v>-50</v>
      </c>
      <c r="I2103" s="161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5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00" t="s">
        <v>61</v>
      </c>
      <c r="C2154" s="1600"/>
      <c r="D2154" s="1600"/>
      <c r="E2154" s="1600"/>
      <c r="F2154" s="1600"/>
      <c r="I2154" s="316">
        <v>129500</v>
      </c>
    </row>
    <row r="2155" spans="1:9" ht="15" customHeight="1">
      <c r="A2155" s="3">
        <v>43934</v>
      </c>
      <c r="B2155" s="1600"/>
      <c r="C2155" s="1600"/>
      <c r="D2155" s="1600"/>
      <c r="E2155" s="1600"/>
      <c r="F2155" s="160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61"/>
    </row>
    <row r="2170" spans="1:11" ht="15" customHeight="1">
      <c r="A2170" s="3">
        <v>43955</v>
      </c>
      <c r="B2170" s="81">
        <v>5270</v>
      </c>
      <c r="C2170" s="173">
        <v>15265</v>
      </c>
      <c r="D2170" s="248">
        <v>15138</v>
      </c>
      <c r="E2170" s="137">
        <f t="shared" si="395"/>
        <v>-127</v>
      </c>
      <c r="F2170" s="172">
        <f t="shared" ref="F2170:F2171" si="407">C2170-C2169</f>
        <v>96</v>
      </c>
      <c r="I2170" s="1619"/>
    </row>
    <row r="2171" spans="1:11" ht="15" customHeight="1">
      <c r="A2171" s="3">
        <v>43956</v>
      </c>
      <c r="B2171" s="81">
        <v>5100</v>
      </c>
      <c r="C2171" s="173">
        <v>15380</v>
      </c>
      <c r="D2171" s="248">
        <v>15223</v>
      </c>
      <c r="E2171" s="137">
        <f t="shared" si="395"/>
        <v>-157</v>
      </c>
      <c r="F2171" s="172">
        <f t="shared" si="407"/>
        <v>115</v>
      </c>
      <c r="I2171" s="161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00" t="s">
        <v>61</v>
      </c>
      <c r="C2174" s="1600"/>
      <c r="D2174" s="1600"/>
      <c r="E2174" s="1600"/>
      <c r="F2174" s="160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20" t="s">
        <v>61</v>
      </c>
      <c r="C2185" s="1620"/>
      <c r="D2185" s="1620"/>
      <c r="E2185" s="1620"/>
      <c r="F2185" s="162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24" t="s">
        <v>61</v>
      </c>
      <c r="C2255" s="1624"/>
      <c r="D2255" s="1624"/>
      <c r="E2255" s="1624"/>
      <c r="F2255" s="162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61"/>
    </row>
    <row r="2279" spans="1:9" ht="15" customHeight="1">
      <c r="A2279" s="357">
        <v>44106</v>
      </c>
      <c r="B2279" s="81">
        <v>5550</v>
      </c>
      <c r="C2279" s="173">
        <v>17545</v>
      </c>
      <c r="D2279" s="248">
        <v>17530</v>
      </c>
      <c r="E2279" s="137">
        <f t="shared" si="480"/>
        <v>-15</v>
      </c>
      <c r="F2279" s="172">
        <f t="shared" ref="F2279" si="499">C2279-C2278</f>
        <v>39</v>
      </c>
      <c r="I2279" s="1619"/>
    </row>
    <row r="2280" spans="1:9" ht="15" customHeight="1">
      <c r="A2280" s="357">
        <v>44109</v>
      </c>
      <c r="B2280" s="81">
        <v>5500</v>
      </c>
      <c r="C2280" s="173">
        <v>17850</v>
      </c>
      <c r="D2280" s="248">
        <v>17863</v>
      </c>
      <c r="E2280" s="137">
        <f t="shared" si="480"/>
        <v>13</v>
      </c>
      <c r="F2280" s="172">
        <f t="shared" ref="F2280" si="500">C2280-C2279</f>
        <v>305</v>
      </c>
      <c r="I2280" s="1619"/>
    </row>
    <row r="2281" spans="1:9" ht="15" customHeight="1">
      <c r="A2281" s="357">
        <v>44110</v>
      </c>
      <c r="B2281" s="81">
        <v>5475</v>
      </c>
      <c r="C2281" s="173">
        <v>18175</v>
      </c>
      <c r="D2281" s="248">
        <v>18120</v>
      </c>
      <c r="E2281" s="137">
        <f t="shared" si="480"/>
        <v>-55</v>
      </c>
      <c r="F2281" s="172">
        <f t="shared" ref="F2281" si="501">C2281-C2280</f>
        <v>325</v>
      </c>
      <c r="I2281" s="1619"/>
    </row>
    <row r="2282" spans="1:9" ht="15" customHeight="1">
      <c r="A2282" s="357">
        <v>44111</v>
      </c>
      <c r="B2282" s="81">
        <v>5425</v>
      </c>
      <c r="C2282" s="173">
        <v>18155</v>
      </c>
      <c r="D2282" s="248">
        <v>18180</v>
      </c>
      <c r="E2282" s="137">
        <f t="shared" si="480"/>
        <v>25</v>
      </c>
      <c r="F2282" s="172">
        <f t="shared" ref="F2282" si="502">C2282-C2281</f>
        <v>-20</v>
      </c>
      <c r="I2282" s="1619"/>
    </row>
    <row r="2283" spans="1:9" ht="15" customHeight="1">
      <c r="A2283" s="357">
        <v>44112</v>
      </c>
      <c r="B2283" s="81">
        <v>5375</v>
      </c>
      <c r="C2283" s="173">
        <v>18215</v>
      </c>
      <c r="D2283" s="248">
        <v>18175</v>
      </c>
      <c r="E2283" s="137">
        <f t="shared" si="480"/>
        <v>-40</v>
      </c>
      <c r="F2283" s="172">
        <f t="shared" ref="F2283" si="503">C2283-C2282</f>
        <v>60</v>
      </c>
      <c r="I2283" s="161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00" t="s">
        <v>61</v>
      </c>
      <c r="C2339" s="1600"/>
      <c r="D2339" s="1600"/>
      <c r="E2339" s="1600"/>
      <c r="F2339" s="1600"/>
      <c r="I2339" s="316"/>
    </row>
    <row r="2340" spans="1:9" ht="15" customHeight="1">
      <c r="A2340" s="3">
        <v>44193</v>
      </c>
      <c r="B2340" s="1600"/>
      <c r="C2340" s="1600"/>
      <c r="D2340" s="1600"/>
      <c r="E2340" s="1600"/>
      <c r="F2340" s="160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19"/>
    </row>
    <row r="2373" spans="1:9" ht="15" customHeight="1">
      <c r="A2373" s="3">
        <v>44239</v>
      </c>
      <c r="B2373" s="81">
        <v>790</v>
      </c>
      <c r="C2373" s="173">
        <v>25290</v>
      </c>
      <c r="D2373" s="248">
        <v>23443</v>
      </c>
      <c r="E2373" s="137">
        <f t="shared" si="560"/>
        <v>-1847</v>
      </c>
      <c r="F2373" s="172">
        <f t="shared" ref="F2373:F2378" si="591">C2373-C2372</f>
        <v>-278</v>
      </c>
      <c r="I2373" s="1619"/>
    </row>
    <row r="2374" spans="1:9" ht="15" customHeight="1">
      <c r="A2374" s="3">
        <v>44242</v>
      </c>
      <c r="B2374" s="81">
        <v>1340</v>
      </c>
      <c r="C2374" s="173">
        <v>28899</v>
      </c>
      <c r="D2374" s="248">
        <v>24151</v>
      </c>
      <c r="E2374" s="137">
        <f t="shared" si="560"/>
        <v>-4748</v>
      </c>
      <c r="F2374" s="172">
        <f t="shared" si="591"/>
        <v>3609</v>
      </c>
      <c r="I2374" s="1619"/>
    </row>
    <row r="2375" spans="1:9" ht="15" customHeight="1">
      <c r="A2375" s="3">
        <v>44243</v>
      </c>
      <c r="B2375" s="81">
        <v>1360</v>
      </c>
      <c r="C2375" s="173">
        <v>27760</v>
      </c>
      <c r="D2375" s="248">
        <v>24237</v>
      </c>
      <c r="E2375" s="137">
        <f t="shared" ref="E2375" si="592">D2375-C2375</f>
        <v>-3523</v>
      </c>
      <c r="F2375" s="172">
        <f t="shared" si="591"/>
        <v>-1139</v>
      </c>
      <c r="I2375" s="1619"/>
    </row>
    <row r="2376" spans="1:9" ht="15" customHeight="1">
      <c r="A2376" s="3">
        <v>44244</v>
      </c>
      <c r="B2376" s="81">
        <v>1375</v>
      </c>
      <c r="C2376" s="173">
        <v>28710</v>
      </c>
      <c r="D2376" s="248">
        <v>24620</v>
      </c>
      <c r="E2376" s="137">
        <f t="shared" ref="E2376" si="593">D2376-C2376</f>
        <v>-4090</v>
      </c>
      <c r="F2376" s="172">
        <f t="shared" si="591"/>
        <v>950</v>
      </c>
      <c r="I2376" s="161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00" t="s">
        <v>61</v>
      </c>
      <c r="C2408" s="1600"/>
      <c r="D2408" s="1600"/>
      <c r="E2408" s="137"/>
      <c r="I2408" s="316">
        <v>179150</v>
      </c>
    </row>
    <row r="2409" spans="1:9" ht="15" customHeight="1">
      <c r="A2409" s="3">
        <v>44291</v>
      </c>
      <c r="B2409" s="1600"/>
      <c r="C2409" s="1600"/>
      <c r="D2409" s="160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35" t="s">
        <v>60</v>
      </c>
      <c r="C2429" s="1635"/>
      <c r="D2429" s="1635"/>
      <c r="E2429" s="507"/>
      <c r="F2429" s="507"/>
      <c r="I2429" s="1641" t="s">
        <v>23</v>
      </c>
    </row>
    <row r="2430" spans="1:9" ht="15" customHeight="1">
      <c r="A2430" s="3">
        <v>44320</v>
      </c>
      <c r="B2430" s="81">
        <v>1245</v>
      </c>
      <c r="C2430" s="173">
        <v>32397</v>
      </c>
      <c r="D2430" s="248">
        <v>29004</v>
      </c>
      <c r="E2430" s="137">
        <f t="shared" ref="E2430:E2431" si="670">D2430-C2430</f>
        <v>-3393</v>
      </c>
      <c r="F2430" s="172">
        <f>C2430-C2428</f>
        <v>204</v>
      </c>
      <c r="I2430" s="1642"/>
    </row>
    <row r="2431" spans="1:9" ht="15" customHeight="1">
      <c r="A2431" s="3">
        <v>44321</v>
      </c>
      <c r="B2431" s="81">
        <v>1320</v>
      </c>
      <c r="C2431" s="173">
        <v>32425</v>
      </c>
      <c r="D2431" s="248">
        <v>29550</v>
      </c>
      <c r="E2431" s="137">
        <f t="shared" si="670"/>
        <v>-2875</v>
      </c>
      <c r="F2431" s="172">
        <f t="shared" ref="F2431" si="671">C2431-C2430</f>
        <v>28</v>
      </c>
      <c r="I2431" s="164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24" t="s">
        <v>60</v>
      </c>
      <c r="C2449" s="1624"/>
      <c r="D2449" s="1624"/>
      <c r="E2449" s="1624"/>
      <c r="F2449" s="162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20" t="s">
        <v>61</v>
      </c>
      <c r="C2514" s="1501"/>
      <c r="D2514" s="150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96" t="s">
        <v>60</v>
      </c>
      <c r="C2599" s="1582"/>
      <c r="D2599" s="1582"/>
      <c r="E2599" s="137"/>
      <c r="F2599" s="172"/>
      <c r="I2599" s="316">
        <v>297250</v>
      </c>
    </row>
    <row r="2600" spans="1:9" ht="15" customHeight="1">
      <c r="A2600" s="3">
        <v>44558</v>
      </c>
      <c r="B2600" s="1585"/>
      <c r="C2600" s="1585"/>
      <c r="D2600" s="158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39" t="s">
        <v>61</v>
      </c>
      <c r="C2604" s="1588"/>
      <c r="D2604" s="158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96" t="s">
        <v>60</v>
      </c>
      <c r="C2678" s="1582"/>
      <c r="D2678" s="1582"/>
      <c r="E2678" s="137"/>
      <c r="I2678" s="316">
        <v>344000</v>
      </c>
    </row>
    <row r="2679" spans="1:9" ht="15" customHeight="1">
      <c r="A2679" s="3">
        <v>44669</v>
      </c>
      <c r="B2679" s="1585"/>
      <c r="C2679" s="1585"/>
      <c r="D2679" s="158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39" t="s">
        <v>61</v>
      </c>
      <c r="C2689" s="1639"/>
      <c r="D2689" s="1639"/>
      <c r="E2689" s="507"/>
      <c r="F2689" s="507"/>
      <c r="G2689" s="356"/>
      <c r="H2689" s="362"/>
      <c r="I2689" s="1661"/>
    </row>
    <row r="2690" spans="1:10" ht="15" customHeight="1">
      <c r="A2690" s="3">
        <v>44684</v>
      </c>
      <c r="B2690" s="81">
        <v>3045</v>
      </c>
      <c r="C2690" s="173">
        <v>41300</v>
      </c>
      <c r="D2690" s="248">
        <v>40900</v>
      </c>
      <c r="E2690" s="137">
        <f t="shared" ref="E2690" si="759">D2690-C2690</f>
        <v>-400</v>
      </c>
      <c r="F2690" s="172">
        <f>C2690-C2688</f>
        <v>500</v>
      </c>
      <c r="I2690" s="1619"/>
    </row>
    <row r="2691" spans="1:10" ht="15" customHeight="1">
      <c r="A2691" s="3">
        <v>44685</v>
      </c>
      <c r="B2691" s="81">
        <v>3045</v>
      </c>
      <c r="C2691" s="173">
        <v>40700</v>
      </c>
      <c r="D2691" s="248">
        <v>40425</v>
      </c>
      <c r="E2691" s="137">
        <f t="shared" ref="E2691" si="760">D2691-C2691</f>
        <v>-275</v>
      </c>
      <c r="F2691" s="172">
        <f t="shared" ref="F2691" si="761">C2691-C2690</f>
        <v>-600</v>
      </c>
      <c r="I2691" s="161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600" t="s">
        <v>61</v>
      </c>
      <c r="C2712" s="1600"/>
      <c r="D2712" s="1600"/>
      <c r="E2712" s="1600"/>
      <c r="F2712" s="1600"/>
      <c r="G2712" s="529"/>
      <c r="H2712" s="530"/>
      <c r="I2712" s="316">
        <v>271000</v>
      </c>
    </row>
    <row r="2713" spans="1:9" ht="15" customHeight="1">
      <c r="A2713" s="3">
        <v>44715</v>
      </c>
      <c r="B2713" s="1600"/>
      <c r="C2713" s="1600"/>
      <c r="D2713" s="1600"/>
      <c r="E2713" s="1600"/>
      <c r="F2713" s="160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20" t="s">
        <v>61</v>
      </c>
      <c r="C2774" s="1620"/>
      <c r="D2774" s="1620"/>
      <c r="E2774" s="1620"/>
      <c r="F2774" s="162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61"/>
    </row>
    <row r="2800" spans="1:9" ht="15" customHeight="1">
      <c r="A2800" s="357">
        <v>44838</v>
      </c>
      <c r="B2800" s="81">
        <v>4830</v>
      </c>
      <c r="C2800" s="173">
        <v>20255</v>
      </c>
      <c r="D2800" s="248">
        <v>20300</v>
      </c>
      <c r="E2800" s="137">
        <f t="shared" ref="E2800" si="893">D2800-C2800</f>
        <v>45</v>
      </c>
      <c r="F2800" s="172">
        <f t="shared" si="889"/>
        <v>-90</v>
      </c>
      <c r="I2800" s="1619"/>
    </row>
    <row r="2801" spans="1:9" ht="15" customHeight="1">
      <c r="A2801" s="357">
        <v>44839</v>
      </c>
      <c r="B2801" s="81">
        <v>4810</v>
      </c>
      <c r="C2801" s="173">
        <v>20305</v>
      </c>
      <c r="D2801" s="248">
        <v>20275</v>
      </c>
      <c r="E2801" s="137">
        <f t="shared" ref="E2801" si="894">D2801-C2801</f>
        <v>-30</v>
      </c>
      <c r="F2801" s="172">
        <f t="shared" si="889"/>
        <v>50</v>
      </c>
      <c r="I2801" s="1619"/>
    </row>
    <row r="2802" spans="1:9" ht="15" customHeight="1">
      <c r="A2802" s="357">
        <v>44840</v>
      </c>
      <c r="B2802" s="81">
        <v>4675</v>
      </c>
      <c r="C2802" s="173">
        <v>20250</v>
      </c>
      <c r="D2802" s="248">
        <v>20150</v>
      </c>
      <c r="E2802" s="137">
        <f t="shared" ref="E2802" si="895">D2802-C2802</f>
        <v>-100</v>
      </c>
      <c r="F2802" s="172">
        <f t="shared" ref="F2802" si="896">C2802-C2801</f>
        <v>-55</v>
      </c>
      <c r="I2802" s="1619"/>
    </row>
    <row r="2803" spans="1:9" ht="15" customHeight="1">
      <c r="A2803" s="357">
        <v>44841</v>
      </c>
      <c r="B2803" s="81">
        <v>4690</v>
      </c>
      <c r="C2803" s="173">
        <v>20000</v>
      </c>
      <c r="D2803" s="248">
        <v>19950</v>
      </c>
      <c r="E2803" s="137">
        <f t="shared" ref="E2803" si="897">D2803-C2803</f>
        <v>-50</v>
      </c>
      <c r="F2803" s="172">
        <f t="shared" ref="F2803" si="898">C2803-C2802</f>
        <v>-250</v>
      </c>
      <c r="I2803" s="161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26" t="s">
        <v>61</v>
      </c>
      <c r="C2859" s="1626"/>
      <c r="D2859" s="1626"/>
      <c r="E2859" s="1626"/>
      <c r="F2859" s="1626"/>
      <c r="G2859" s="276"/>
      <c r="H2859" s="471"/>
      <c r="I2859" s="316">
        <v>196750</v>
      </c>
    </row>
    <row r="2860" spans="1:10" ht="15" customHeight="1">
      <c r="A2860" s="357">
        <v>44922</v>
      </c>
      <c r="B2860" s="1626"/>
      <c r="C2860" s="1626"/>
      <c r="D2860" s="1626"/>
      <c r="E2860" s="1626"/>
      <c r="F2860" s="162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39" t="s">
        <v>61</v>
      </c>
      <c r="C2864" s="1639"/>
      <c r="D2864" s="1639"/>
      <c r="E2864" s="1639"/>
      <c r="F2864" s="163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19"/>
    </row>
    <row r="2880" spans="1:10" ht="15" customHeight="1">
      <c r="A2880" s="357">
        <v>44950</v>
      </c>
      <c r="B2880" s="81">
        <v>2945</v>
      </c>
      <c r="C2880" s="173">
        <v>29950</v>
      </c>
      <c r="D2880" s="248">
        <v>29950</v>
      </c>
      <c r="E2880" s="137">
        <f t="shared" si="1007"/>
        <v>0</v>
      </c>
      <c r="F2880" s="172">
        <f t="shared" si="1008"/>
        <v>50</v>
      </c>
      <c r="I2880" s="1619"/>
    </row>
    <row r="2881" spans="1:9" ht="15" customHeight="1">
      <c r="A2881" s="357">
        <v>44951</v>
      </c>
      <c r="B2881" s="81">
        <v>2945</v>
      </c>
      <c r="C2881" s="173">
        <v>30325</v>
      </c>
      <c r="D2881" s="248">
        <v>30350</v>
      </c>
      <c r="E2881" s="137">
        <f t="shared" si="1007"/>
        <v>25</v>
      </c>
      <c r="F2881" s="172">
        <f t="shared" ref="F2881:F2886" si="1009">C2881-C2880</f>
        <v>375</v>
      </c>
      <c r="G2881" s="537"/>
      <c r="H2881" s="276"/>
      <c r="I2881" s="1619"/>
    </row>
    <row r="2882" spans="1:9" ht="15" customHeight="1">
      <c r="A2882" s="357">
        <v>44952</v>
      </c>
      <c r="B2882" s="81">
        <v>3020</v>
      </c>
      <c r="C2882" s="173">
        <v>31450</v>
      </c>
      <c r="D2882" s="248">
        <v>31400</v>
      </c>
      <c r="E2882" s="137">
        <f t="shared" ref="E2882" si="1010">D2882-C2882</f>
        <v>-50</v>
      </c>
      <c r="F2882" s="172">
        <f t="shared" si="1009"/>
        <v>1125</v>
      </c>
      <c r="G2882" s="537"/>
      <c r="H2882" s="276"/>
      <c r="I2882" s="1619"/>
    </row>
    <row r="2883" spans="1:9" ht="15" customHeight="1">
      <c r="A2883" s="357">
        <v>44953</v>
      </c>
      <c r="B2883" s="81">
        <v>3055</v>
      </c>
      <c r="C2883" s="173">
        <v>32050</v>
      </c>
      <c r="D2883" s="248">
        <v>32100</v>
      </c>
      <c r="E2883" s="137">
        <f t="shared" ref="E2883" si="1011">D2883-C2883</f>
        <v>50</v>
      </c>
      <c r="F2883" s="172">
        <f t="shared" si="1009"/>
        <v>600</v>
      </c>
      <c r="G2883" s="537"/>
      <c r="H2883" s="276"/>
      <c r="I2883" s="161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20"/>
      <c r="C2933" s="1620"/>
      <c r="D2933" s="1620"/>
      <c r="E2933" s="1620"/>
      <c r="F2933" s="1620"/>
      <c r="I2933" s="316">
        <v>195750</v>
      </c>
    </row>
    <row r="2934" spans="1:9" ht="15" customHeight="1">
      <c r="A2934" s="357">
        <v>45026</v>
      </c>
      <c r="B2934" s="1620"/>
      <c r="C2934" s="1620"/>
      <c r="D2934" s="1620"/>
      <c r="E2934" s="1620"/>
      <c r="F2934" s="1620"/>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620"/>
      <c r="C2949" s="1620"/>
      <c r="D2949" s="1620"/>
      <c r="E2949" s="1620"/>
      <c r="F2949" s="1620"/>
      <c r="I2949" s="1619"/>
    </row>
    <row r="2950" spans="1:9" ht="15" customHeight="1">
      <c r="A2950" s="357">
        <v>45048</v>
      </c>
      <c r="B2950" s="81">
        <v>1545</v>
      </c>
      <c r="C2950" s="173">
        <v>26800</v>
      </c>
      <c r="D2950" s="248">
        <v>26400</v>
      </c>
      <c r="E2950" s="576">
        <f t="shared" ref="E2950:E2951" si="1086">D2950-C2950</f>
        <v>-400</v>
      </c>
      <c r="F2950" s="577">
        <f>C2950-C2948</f>
        <v>450</v>
      </c>
      <c r="I2950" s="1619"/>
    </row>
    <row r="2951" spans="1:9" ht="15" customHeight="1">
      <c r="A2951" s="357">
        <v>45049</v>
      </c>
      <c r="B2951" s="81">
        <v>1535</v>
      </c>
      <c r="C2951" s="173">
        <v>27125</v>
      </c>
      <c r="D2951" s="248">
        <v>26875</v>
      </c>
      <c r="E2951" s="576">
        <f t="shared" si="1086"/>
        <v>-250</v>
      </c>
      <c r="F2951" s="577">
        <f t="shared" ref="F2951" si="1087">C2951-C2950</f>
        <v>325</v>
      </c>
      <c r="I2951" s="161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64"/>
      <c r="C2954" s="1664"/>
      <c r="D2954" s="1664"/>
      <c r="E2954" s="1664"/>
      <c r="F2954" s="1664"/>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620"/>
      <c r="C2969" s="1620"/>
      <c r="D2969" s="1620"/>
      <c r="E2969" s="1620"/>
      <c r="F2969" s="1620"/>
      <c r="I2969" s="316">
        <v>202750</v>
      </c>
    </row>
    <row r="2970" spans="1:9" ht="15" customHeight="1">
      <c r="A2970" s="357">
        <v>45076</v>
      </c>
      <c r="B2970" s="81">
        <v>1925</v>
      </c>
      <c r="C2970" s="173">
        <v>25705</v>
      </c>
      <c r="D2970" s="629">
        <v>25350</v>
      </c>
      <c r="E2970" s="137">
        <f t="shared" ref="E2970" si="1105">D2970-C2970</f>
        <v>-355</v>
      </c>
      <c r="F2970" s="577">
        <f>C2970-C2968</f>
        <v>705</v>
      </c>
      <c r="G2970" s="537"/>
      <c r="H2970" s="559"/>
      <c r="I2970" s="630">
        <v>210500</v>
      </c>
    </row>
    <row r="2971" spans="1:9" ht="15" customHeight="1" thickBot="1">
      <c r="A2971" s="358">
        <v>45077</v>
      </c>
      <c r="B2971" s="85">
        <v>1895</v>
      </c>
      <c r="C2971" s="174">
        <v>25375</v>
      </c>
      <c r="D2971" s="643">
        <v>25210</v>
      </c>
      <c r="E2971" s="138">
        <f t="shared" ref="E2971" si="1106">D2971-C2971</f>
        <v>-165</v>
      </c>
      <c r="F2971" s="176">
        <f t="shared" ref="F2971" si="1107">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8">D2972-C2972</f>
        <v>-175</v>
      </c>
      <c r="F2972" s="577">
        <f t="shared" ref="F2972:F2974" si="1109">C2972-C2971</f>
        <v>200</v>
      </c>
      <c r="I2972" s="641">
        <v>208000</v>
      </c>
    </row>
    <row r="2973" spans="1:9" ht="15" customHeight="1">
      <c r="A2973" s="357">
        <v>45079</v>
      </c>
      <c r="B2973" s="81">
        <v>1970</v>
      </c>
      <c r="C2973" s="173">
        <v>26295</v>
      </c>
      <c r="D2973" s="248">
        <v>25950</v>
      </c>
      <c r="E2973" s="137">
        <f t="shared" si="1108"/>
        <v>-345</v>
      </c>
      <c r="F2973" s="577">
        <f t="shared" si="1109"/>
        <v>720</v>
      </c>
      <c r="I2973" s="641">
        <v>210000</v>
      </c>
    </row>
    <row r="2974" spans="1:9" ht="15" customHeight="1">
      <c r="A2974" s="357">
        <v>45082</v>
      </c>
      <c r="B2974" s="81">
        <v>1950</v>
      </c>
      <c r="C2974" s="173">
        <v>26000</v>
      </c>
      <c r="D2974" s="248">
        <v>25625</v>
      </c>
      <c r="E2974" s="137">
        <f t="shared" si="1108"/>
        <v>-375</v>
      </c>
      <c r="F2974" s="577">
        <f t="shared" si="1109"/>
        <v>-295</v>
      </c>
      <c r="I2974" s="641">
        <v>207250</v>
      </c>
    </row>
    <row r="2975" spans="1:9" ht="15" customHeight="1">
      <c r="A2975" s="357">
        <v>45083</v>
      </c>
      <c r="B2975" s="81">
        <v>1950</v>
      </c>
      <c r="C2975" s="173">
        <v>26250</v>
      </c>
      <c r="D2975" s="248">
        <v>25750</v>
      </c>
      <c r="E2975" s="137">
        <f t="shared" si="1108"/>
        <v>-500</v>
      </c>
      <c r="F2975" s="577">
        <f t="shared" ref="F2975:F2980" si="1110">C2975-C2974</f>
        <v>250</v>
      </c>
      <c r="I2975" s="641">
        <v>209000</v>
      </c>
    </row>
    <row r="2976" spans="1:9" ht="15" customHeight="1">
      <c r="A2976" s="357">
        <v>45084</v>
      </c>
      <c r="B2976" s="81">
        <v>1960</v>
      </c>
      <c r="C2976" s="173">
        <v>26050</v>
      </c>
      <c r="D2976" s="248">
        <v>25600</v>
      </c>
      <c r="E2976" s="137">
        <f t="shared" si="1108"/>
        <v>-450</v>
      </c>
      <c r="F2976" s="577">
        <f t="shared" si="1110"/>
        <v>-200</v>
      </c>
      <c r="I2976" s="641">
        <v>210250</v>
      </c>
    </row>
    <row r="2977" spans="1:9" ht="15" customHeight="1">
      <c r="A2977" s="357">
        <v>45085</v>
      </c>
      <c r="B2977" s="81">
        <v>1995</v>
      </c>
      <c r="C2977" s="173">
        <v>25950</v>
      </c>
      <c r="D2977" s="248">
        <v>25450</v>
      </c>
      <c r="E2977" s="137">
        <f t="shared" si="1108"/>
        <v>-500</v>
      </c>
      <c r="F2977" s="577">
        <f t="shared" si="1110"/>
        <v>-100</v>
      </c>
      <c r="I2977" s="316">
        <v>207250</v>
      </c>
    </row>
    <row r="2978" spans="1:9" ht="15" customHeight="1">
      <c r="A2978" s="357">
        <v>45086</v>
      </c>
      <c r="B2978" s="81">
        <v>2025</v>
      </c>
      <c r="C2978" s="173">
        <v>27075</v>
      </c>
      <c r="D2978" s="649">
        <v>26450</v>
      </c>
      <c r="E2978" s="137">
        <f t="shared" ref="E2978" si="1111">D2978-C2978</f>
        <v>-625</v>
      </c>
      <c r="F2978" s="577">
        <f t="shared" si="1110"/>
        <v>1125</v>
      </c>
      <c r="I2978" s="650">
        <v>214500</v>
      </c>
    </row>
    <row r="2979" spans="1:9" ht="15" customHeight="1">
      <c r="A2979" s="357">
        <v>45089</v>
      </c>
      <c r="B2979" s="81">
        <v>2060</v>
      </c>
      <c r="C2979" s="173">
        <v>26350</v>
      </c>
      <c r="D2979" s="653">
        <v>25900</v>
      </c>
      <c r="E2979" s="137">
        <f t="shared" ref="E2979:E2980" si="1112">D2979-C2979</f>
        <v>-450</v>
      </c>
      <c r="F2979" s="577">
        <f t="shared" si="1110"/>
        <v>-725</v>
      </c>
      <c r="I2979" s="654">
        <v>210500</v>
      </c>
    </row>
    <row r="2980" spans="1:9" ht="15" customHeight="1">
      <c r="A2980" s="357">
        <v>45090</v>
      </c>
      <c r="B2980" s="81">
        <v>2030</v>
      </c>
      <c r="C2980" s="173">
        <v>26625</v>
      </c>
      <c r="D2980" s="248">
        <v>26200</v>
      </c>
      <c r="E2980" s="137">
        <f t="shared" si="1112"/>
        <v>-425</v>
      </c>
      <c r="F2980" s="577">
        <f t="shared" si="1110"/>
        <v>275</v>
      </c>
      <c r="I2980" s="316">
        <v>208750</v>
      </c>
    </row>
    <row r="2981" spans="1:9" ht="15" customHeight="1">
      <c r="A2981" s="357">
        <v>45091</v>
      </c>
      <c r="B2981" s="81">
        <v>2020</v>
      </c>
      <c r="C2981" s="173">
        <v>27100</v>
      </c>
      <c r="D2981" s="659">
        <v>26350</v>
      </c>
      <c r="E2981" s="137">
        <f t="shared" ref="E2981" si="1113">D2981-C2981</f>
        <v>-750</v>
      </c>
      <c r="F2981" s="577">
        <f t="shared" ref="F2981" si="1114">C2981-C2980</f>
        <v>475</v>
      </c>
      <c r="I2981" s="660">
        <v>211750</v>
      </c>
    </row>
    <row r="2982" spans="1:9" ht="15" customHeight="1">
      <c r="A2982" s="357">
        <v>45092</v>
      </c>
      <c r="B2982" s="81">
        <v>2025</v>
      </c>
      <c r="C2982" s="173">
        <v>28900</v>
      </c>
      <c r="D2982" s="664">
        <v>27325</v>
      </c>
      <c r="E2982" s="137">
        <f t="shared" ref="E2982" si="1115">D2982-C2982</f>
        <v>-1575</v>
      </c>
      <c r="F2982" s="577">
        <f t="shared" ref="F2982" si="1116">C2982-C2981</f>
        <v>1800</v>
      </c>
      <c r="G2982" s="537"/>
      <c r="H2982" s="559"/>
      <c r="I2982" s="663">
        <v>213750</v>
      </c>
    </row>
    <row r="2983" spans="1:9" ht="15" customHeight="1">
      <c r="A2983" s="357">
        <v>45093</v>
      </c>
      <c r="B2983" s="81">
        <v>2060</v>
      </c>
      <c r="C2983" s="173">
        <v>28325</v>
      </c>
      <c r="D2983" s="667">
        <v>27250</v>
      </c>
      <c r="E2983" s="137">
        <f t="shared" ref="E2983" si="1117">D2983-C2983</f>
        <v>-1075</v>
      </c>
      <c r="F2983" s="577">
        <f t="shared" ref="F2983" si="1118">C2983-C2982</f>
        <v>-575</v>
      </c>
      <c r="G2983" s="537"/>
      <c r="H2983" s="559"/>
      <c r="I2983" s="668">
        <v>218750</v>
      </c>
    </row>
    <row r="2984" spans="1:9" ht="15" customHeight="1">
      <c r="A2984" s="357">
        <v>45096</v>
      </c>
      <c r="B2984" s="81">
        <v>2060</v>
      </c>
      <c r="C2984" s="173">
        <v>28600</v>
      </c>
      <c r="D2984" s="671">
        <v>27150</v>
      </c>
      <c r="E2984" s="137">
        <f t="shared" ref="E2984" si="1119">D2984-C2984</f>
        <v>-1450</v>
      </c>
      <c r="F2984" s="577">
        <f t="shared" ref="F2984" si="1120">C2984-C2983</f>
        <v>275</v>
      </c>
      <c r="G2984" s="537"/>
      <c r="H2984" s="559"/>
      <c r="I2984" s="672">
        <v>215250</v>
      </c>
    </row>
    <row r="2985" spans="1:9" ht="15" customHeight="1">
      <c r="A2985" s="357">
        <v>45097</v>
      </c>
      <c r="B2985" s="81">
        <v>2290</v>
      </c>
      <c r="C2985" s="173">
        <v>28795</v>
      </c>
      <c r="D2985" s="675">
        <v>27000</v>
      </c>
      <c r="E2985" s="137">
        <f t="shared" ref="E2985" si="1121">D2985-C2985</f>
        <v>-1795</v>
      </c>
      <c r="F2985" s="577">
        <f t="shared" ref="F2985" si="1122">C2985-C2984</f>
        <v>195</v>
      </c>
      <c r="G2985" s="537"/>
      <c r="H2985" s="559"/>
      <c r="I2985" s="676">
        <v>216750</v>
      </c>
    </row>
    <row r="2986" spans="1:9" ht="15" customHeight="1">
      <c r="A2986" s="357">
        <v>45098</v>
      </c>
      <c r="B2986" s="81">
        <v>2380</v>
      </c>
      <c r="C2986" s="173">
        <v>28595</v>
      </c>
      <c r="D2986" s="679">
        <v>27200</v>
      </c>
      <c r="E2986" s="137">
        <f t="shared" ref="E2986" si="1123">D2986-C2986</f>
        <v>-1395</v>
      </c>
      <c r="F2986" s="577">
        <f t="shared" ref="F2986" si="1124">C2986-C2985</f>
        <v>-200</v>
      </c>
      <c r="G2986" s="537"/>
      <c r="H2986" s="559"/>
      <c r="I2986" s="680">
        <v>219000</v>
      </c>
    </row>
    <row r="2987" spans="1:9" ht="15" customHeight="1">
      <c r="A2987" s="357">
        <v>45099</v>
      </c>
      <c r="B2987" s="81">
        <v>2565</v>
      </c>
      <c r="C2987" s="173">
        <v>28650</v>
      </c>
      <c r="D2987" s="683">
        <v>27300</v>
      </c>
      <c r="E2987" s="137">
        <f t="shared" ref="E2987:E2991" si="1125">D2987-C2987</f>
        <v>-1350</v>
      </c>
      <c r="F2987" s="577">
        <f t="shared" ref="F2987:F2991" si="1126">C2987-C2986</f>
        <v>55</v>
      </c>
      <c r="I2987" s="1623"/>
    </row>
    <row r="2988" spans="1:9" ht="15" customHeight="1">
      <c r="A2988" s="357">
        <v>45100</v>
      </c>
      <c r="B2988" s="81">
        <v>2730</v>
      </c>
      <c r="C2988" s="173">
        <v>28195</v>
      </c>
      <c r="D2988" s="248">
        <v>26575</v>
      </c>
      <c r="E2988" s="137">
        <f t="shared" si="1125"/>
        <v>-1620</v>
      </c>
      <c r="F2988" s="577">
        <f t="shared" si="1126"/>
        <v>-455</v>
      </c>
      <c r="I2988" s="1623"/>
    </row>
    <row r="2989" spans="1:9" ht="15" customHeight="1">
      <c r="A2989" s="357">
        <v>45103</v>
      </c>
      <c r="B2989" s="81">
        <v>2905</v>
      </c>
      <c r="C2989" s="173">
        <v>26700</v>
      </c>
      <c r="D2989" s="248">
        <v>25450</v>
      </c>
      <c r="E2989" s="137">
        <f t="shared" si="1125"/>
        <v>-1250</v>
      </c>
      <c r="F2989" s="577">
        <f t="shared" si="1126"/>
        <v>-1495</v>
      </c>
      <c r="I2989" s="316">
        <v>214750</v>
      </c>
    </row>
    <row r="2990" spans="1:9" ht="15" customHeight="1">
      <c r="A2990" s="357">
        <v>45104</v>
      </c>
      <c r="B2990" s="81">
        <v>2905</v>
      </c>
      <c r="C2990" s="173">
        <v>27650</v>
      </c>
      <c r="D2990" s="248">
        <v>26050</v>
      </c>
      <c r="E2990" s="137">
        <f t="shared" si="1125"/>
        <v>-1600</v>
      </c>
      <c r="F2990" s="577">
        <f t="shared" si="1126"/>
        <v>950</v>
      </c>
      <c r="I2990" s="316">
        <v>212000</v>
      </c>
    </row>
    <row r="2991" spans="1:9" ht="15" customHeight="1">
      <c r="A2991" s="357">
        <v>45105</v>
      </c>
      <c r="B2991" s="81">
        <v>2935</v>
      </c>
      <c r="C2991" s="173">
        <v>27500</v>
      </c>
      <c r="D2991" s="248">
        <v>26325</v>
      </c>
      <c r="E2991" s="137">
        <f t="shared" si="1125"/>
        <v>-1175</v>
      </c>
      <c r="F2991" s="577">
        <f t="shared" si="1126"/>
        <v>-150</v>
      </c>
      <c r="G2991" s="537"/>
      <c r="H2991" s="559"/>
      <c r="I2991" s="316">
        <v>212750</v>
      </c>
    </row>
    <row r="2992" spans="1:9" ht="15" customHeight="1">
      <c r="A2992" s="357">
        <v>45106</v>
      </c>
      <c r="B2992" s="81">
        <v>3490</v>
      </c>
      <c r="C2992" s="173">
        <v>26900</v>
      </c>
      <c r="D2992" s="694">
        <v>25900</v>
      </c>
      <c r="E2992" s="137">
        <f t="shared" ref="E2992" si="1127">D2992-C2992</f>
        <v>-1000</v>
      </c>
      <c r="F2992" s="577">
        <f t="shared" ref="F2992" si="1128">C2992-C2991</f>
        <v>-600</v>
      </c>
      <c r="G2992" s="537"/>
      <c r="H2992" s="559"/>
      <c r="I2992" s="693">
        <v>213750</v>
      </c>
    </row>
    <row r="2993" spans="1:16384" ht="15" customHeight="1" thickBot="1">
      <c r="A2993" s="358">
        <v>45107</v>
      </c>
      <c r="B2993" s="85">
        <v>3490</v>
      </c>
      <c r="C2993" s="174">
        <v>27700</v>
      </c>
      <c r="D2993" s="698">
        <v>26800</v>
      </c>
      <c r="E2993" s="138">
        <f t="shared" ref="E2993" si="1129">D2993-C2993</f>
        <v>-900</v>
      </c>
      <c r="F2993" s="176">
        <f t="shared" ref="F2993" si="1130">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1">D2994-C2994</f>
        <v>-575</v>
      </c>
      <c r="F2994" s="177">
        <f t="shared" ref="F2994" si="1132">C2994-C2993</f>
        <v>0</v>
      </c>
      <c r="G2994" s="538"/>
      <c r="H2994" s="708"/>
      <c r="I2994" s="702">
        <v>217000</v>
      </c>
    </row>
    <row r="2995" spans="1:16384" ht="15" customHeight="1">
      <c r="A2995" s="357">
        <v>45111</v>
      </c>
      <c r="B2995" s="81">
        <v>3700</v>
      </c>
      <c r="C2995" s="173">
        <v>28150</v>
      </c>
      <c r="D2995" s="706">
        <v>27350</v>
      </c>
      <c r="E2995" s="137">
        <f t="shared" ref="E2995" si="1133">D2995-C2995</f>
        <v>-800</v>
      </c>
      <c r="F2995" s="577">
        <f t="shared" ref="F2995" si="1134">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5">D2996-C2996</f>
        <v>-950</v>
      </c>
      <c r="F2996" s="577">
        <f t="shared" ref="F2996" si="1136">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7">D2997-C2997</f>
        <v>-670</v>
      </c>
      <c r="F2997" s="577">
        <f t="shared" ref="F2997" si="1138">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39">D2998-C2998</f>
        <v>-700</v>
      </c>
      <c r="F2998" s="577">
        <f t="shared" ref="F2998" si="1140">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1">D2999-C2999</f>
        <v>-450</v>
      </c>
      <c r="F2999" s="577">
        <f t="shared" ref="F2999" si="1142">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3">D3000-C3000</f>
        <v>-500</v>
      </c>
      <c r="F3000" s="577">
        <f t="shared" ref="F3000" si="1144">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5">D3001-C3001</f>
        <v>-395</v>
      </c>
      <c r="F3001" s="577">
        <f t="shared" ref="F3001" si="1146">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7">D3002-C3002</f>
        <v>-350</v>
      </c>
      <c r="F3002" s="577">
        <f t="shared" ref="F3002:F3008" si="1148">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7"/>
        <v>-275</v>
      </c>
      <c r="F3003" s="577">
        <f t="shared" si="1148"/>
        <v>-425</v>
      </c>
      <c r="I3003" s="316">
        <v>233250</v>
      </c>
    </row>
    <row r="3004" spans="1:16384" ht="15" customHeight="1">
      <c r="A3004" s="357">
        <v>45124</v>
      </c>
      <c r="B3004" s="81">
        <v>4510</v>
      </c>
      <c r="C3004" s="173">
        <v>28800</v>
      </c>
      <c r="D3004" s="248">
        <v>28400</v>
      </c>
      <c r="E3004" s="137">
        <f t="shared" si="1147"/>
        <v>-400</v>
      </c>
      <c r="F3004" s="577">
        <f t="shared" si="1148"/>
        <v>-225</v>
      </c>
      <c r="I3004" s="316">
        <v>232000</v>
      </c>
    </row>
    <row r="3005" spans="1:16384" ht="15" customHeight="1">
      <c r="A3005" s="357">
        <v>45125</v>
      </c>
      <c r="B3005" s="81">
        <v>4610</v>
      </c>
      <c r="C3005" s="173">
        <v>28925</v>
      </c>
      <c r="D3005" s="248">
        <v>28500</v>
      </c>
      <c r="E3005" s="137">
        <f t="shared" si="1147"/>
        <v>-425</v>
      </c>
      <c r="F3005" s="577">
        <f t="shared" si="1148"/>
        <v>125</v>
      </c>
      <c r="I3005" s="316">
        <v>232500</v>
      </c>
    </row>
    <row r="3006" spans="1:16384" ht="15" customHeight="1">
      <c r="A3006" s="357">
        <v>45126</v>
      </c>
      <c r="B3006" s="81">
        <v>4610</v>
      </c>
      <c r="C3006" s="173">
        <v>28350</v>
      </c>
      <c r="D3006" s="248">
        <v>28175</v>
      </c>
      <c r="E3006" s="137">
        <f t="shared" si="1147"/>
        <v>-175</v>
      </c>
      <c r="F3006" s="577">
        <f t="shared" si="1148"/>
        <v>-575</v>
      </c>
      <c r="I3006" s="316">
        <v>232250</v>
      </c>
    </row>
    <row r="3007" spans="1:16384" ht="15" customHeight="1">
      <c r="A3007" s="357">
        <v>45127</v>
      </c>
      <c r="B3007" s="81">
        <v>4710</v>
      </c>
      <c r="C3007" s="173">
        <v>29250</v>
      </c>
      <c r="D3007" s="248">
        <v>28800</v>
      </c>
      <c r="E3007" s="137">
        <f t="shared" si="1147"/>
        <v>-450</v>
      </c>
      <c r="F3007" s="577">
        <f t="shared" si="1148"/>
        <v>900</v>
      </c>
      <c r="I3007" s="316">
        <v>231000</v>
      </c>
    </row>
    <row r="3008" spans="1:16384" ht="15" customHeight="1">
      <c r="A3008" s="357">
        <v>45128</v>
      </c>
      <c r="B3008" s="81">
        <v>4755</v>
      </c>
      <c r="C3008" s="173">
        <v>28900</v>
      </c>
      <c r="D3008" s="248">
        <v>28675</v>
      </c>
      <c r="E3008" s="137">
        <f t="shared" si="1147"/>
        <v>-225</v>
      </c>
      <c r="F3008" s="577">
        <f t="shared" si="1148"/>
        <v>-350</v>
      </c>
      <c r="I3008" s="316">
        <v>233000</v>
      </c>
    </row>
    <row r="3009" spans="1:9" ht="15" customHeight="1">
      <c r="A3009" s="357">
        <v>45131</v>
      </c>
      <c r="B3009" s="81">
        <v>4880</v>
      </c>
      <c r="C3009" s="173">
        <v>28250</v>
      </c>
      <c r="D3009" s="750">
        <v>28225</v>
      </c>
      <c r="E3009" s="137">
        <f t="shared" ref="E3009" si="1149">D3009-C3009</f>
        <v>-25</v>
      </c>
      <c r="F3009" s="577">
        <f t="shared" ref="F3009" si="1150">C3009-C3008</f>
        <v>-650</v>
      </c>
      <c r="I3009" s="751">
        <v>232750</v>
      </c>
    </row>
    <row r="3010" spans="1:9" ht="15" customHeight="1">
      <c r="A3010" s="357">
        <v>45132</v>
      </c>
      <c r="B3010" s="81">
        <v>5030</v>
      </c>
      <c r="C3010" s="173">
        <v>28875</v>
      </c>
      <c r="D3010" s="755">
        <v>28725</v>
      </c>
      <c r="E3010" s="137">
        <f t="shared" ref="E3010" si="1151">D3010-C3010</f>
        <v>-150</v>
      </c>
      <c r="F3010" s="577">
        <f t="shared" ref="F3010" si="1152">C3010-C3009</f>
        <v>625</v>
      </c>
      <c r="I3010" s="754">
        <v>233000</v>
      </c>
    </row>
    <row r="3011" spans="1:9" ht="15" customHeight="1">
      <c r="A3011" s="357">
        <v>45133</v>
      </c>
      <c r="B3011" s="81">
        <v>5050</v>
      </c>
      <c r="C3011" s="173">
        <v>28800</v>
      </c>
      <c r="D3011" s="758">
        <v>28735</v>
      </c>
      <c r="E3011" s="137">
        <f t="shared" ref="E3011" si="1153">D3011-C3011</f>
        <v>-65</v>
      </c>
      <c r="F3011" s="577">
        <f t="shared" ref="F3011" si="1154">C3011-C3010</f>
        <v>-75</v>
      </c>
      <c r="I3011" s="759">
        <v>232500</v>
      </c>
    </row>
    <row r="3012" spans="1:9" ht="15" customHeight="1">
      <c r="A3012" s="357">
        <v>45134</v>
      </c>
      <c r="B3012" s="81">
        <v>5130</v>
      </c>
      <c r="C3012" s="173">
        <v>29450</v>
      </c>
      <c r="D3012" s="762">
        <v>29450</v>
      </c>
      <c r="E3012" s="137">
        <f t="shared" ref="E3012" si="1155">D3012-C3012</f>
        <v>0</v>
      </c>
      <c r="F3012" s="577">
        <f t="shared" ref="F3012" si="1156">C3012-C3011</f>
        <v>650</v>
      </c>
      <c r="G3012" s="537"/>
      <c r="H3012" s="559"/>
      <c r="I3012" s="763">
        <v>242250</v>
      </c>
    </row>
    <row r="3013" spans="1:9" ht="15" customHeight="1">
      <c r="A3013" s="357">
        <v>45135</v>
      </c>
      <c r="B3013" s="81">
        <v>5215</v>
      </c>
      <c r="C3013" s="173">
        <v>28755</v>
      </c>
      <c r="D3013" s="767">
        <v>28750</v>
      </c>
      <c r="E3013" s="137">
        <f t="shared" ref="E3013" si="1157">D3013-C3013</f>
        <v>-5</v>
      </c>
      <c r="F3013" s="577">
        <f t="shared" ref="F3013" si="1158">C3013-C3012</f>
        <v>-695</v>
      </c>
      <c r="G3013" s="537"/>
      <c r="H3013" s="559"/>
      <c r="I3013" s="766">
        <v>232250</v>
      </c>
    </row>
    <row r="3014" spans="1:9" ht="15" customHeight="1" thickBot="1">
      <c r="A3014" s="357">
        <v>45138</v>
      </c>
      <c r="B3014" s="81">
        <v>5275</v>
      </c>
      <c r="C3014" s="173">
        <v>28900</v>
      </c>
      <c r="D3014" s="770">
        <v>28825</v>
      </c>
      <c r="E3014" s="137">
        <f t="shared" ref="E3014" si="1159">D3014-C3014</f>
        <v>-75</v>
      </c>
      <c r="F3014" s="577">
        <f t="shared" ref="F3014" si="1160">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1">D3015-C3015</f>
        <v>120</v>
      </c>
      <c r="F3015" s="177">
        <f t="shared" ref="F3015" si="1162">C3015-C3014</f>
        <v>-1340</v>
      </c>
      <c r="G3015" s="538"/>
      <c r="H3015" s="708"/>
      <c r="I3015" s="775">
        <v>227250</v>
      </c>
    </row>
    <row r="3016" spans="1:9" ht="15" customHeight="1">
      <c r="A3016" s="357">
        <v>45140</v>
      </c>
      <c r="B3016" s="81">
        <v>5275</v>
      </c>
      <c r="C3016" s="588">
        <v>27250</v>
      </c>
      <c r="D3016" s="589">
        <v>27425</v>
      </c>
      <c r="E3016" s="576">
        <f t="shared" ref="E3016" si="1163">D3016-C3016</f>
        <v>175</v>
      </c>
      <c r="F3016" s="577">
        <f t="shared" ref="F3016" si="1164">C3016-C3015</f>
        <v>-310</v>
      </c>
      <c r="G3016" s="537"/>
      <c r="H3016" s="559"/>
      <c r="I3016" s="778">
        <v>226500</v>
      </c>
    </row>
    <row r="3017" spans="1:9" ht="15" customHeight="1">
      <c r="A3017" s="357">
        <v>45141</v>
      </c>
      <c r="B3017" s="81">
        <v>5275</v>
      </c>
      <c r="C3017" s="588">
        <v>27550</v>
      </c>
      <c r="D3017" s="589">
        <v>27725</v>
      </c>
      <c r="E3017" s="576">
        <f t="shared" ref="E3017:E3023" si="1165">D3017-C3017</f>
        <v>175</v>
      </c>
      <c r="F3017" s="577">
        <f t="shared" ref="F3017:F3023" si="1166">C3017-C3016</f>
        <v>300</v>
      </c>
      <c r="I3017" s="781">
        <v>230750</v>
      </c>
    </row>
    <row r="3018" spans="1:9" ht="15" customHeight="1">
      <c r="A3018" s="357">
        <v>45142</v>
      </c>
      <c r="B3018" s="81">
        <v>5480</v>
      </c>
      <c r="C3018" s="173">
        <v>27925</v>
      </c>
      <c r="D3018" s="248">
        <v>27950</v>
      </c>
      <c r="E3018" s="137">
        <f t="shared" si="1165"/>
        <v>25</v>
      </c>
      <c r="F3018" s="577">
        <f t="shared" si="1166"/>
        <v>375</v>
      </c>
      <c r="I3018" s="316">
        <v>229000</v>
      </c>
    </row>
    <row r="3019" spans="1:9" ht="15" customHeight="1">
      <c r="A3019" s="357">
        <v>45145</v>
      </c>
      <c r="B3019" s="81">
        <v>5555</v>
      </c>
      <c r="C3019" s="173">
        <v>27850</v>
      </c>
      <c r="D3019" s="248">
        <v>27750</v>
      </c>
      <c r="E3019" s="137">
        <f t="shared" si="1165"/>
        <v>-100</v>
      </c>
      <c r="F3019" s="577">
        <f t="shared" si="1166"/>
        <v>-75</v>
      </c>
      <c r="I3019" s="316">
        <v>228250</v>
      </c>
    </row>
    <row r="3020" spans="1:9" ht="15" customHeight="1">
      <c r="A3020" s="357">
        <v>45146</v>
      </c>
      <c r="B3020" s="81">
        <v>5605</v>
      </c>
      <c r="C3020" s="173">
        <v>27550</v>
      </c>
      <c r="D3020" s="248">
        <v>27600</v>
      </c>
      <c r="E3020" s="137">
        <f t="shared" si="1165"/>
        <v>50</v>
      </c>
      <c r="F3020" s="577">
        <f t="shared" si="1166"/>
        <v>-300</v>
      </c>
      <c r="I3020" s="316">
        <v>227250</v>
      </c>
    </row>
    <row r="3021" spans="1:9" ht="15" customHeight="1">
      <c r="A3021" s="357">
        <v>45147</v>
      </c>
      <c r="B3021" s="81">
        <v>5675</v>
      </c>
      <c r="C3021" s="173">
        <v>27080</v>
      </c>
      <c r="D3021" s="248">
        <v>27325</v>
      </c>
      <c r="E3021" s="137">
        <f t="shared" si="1165"/>
        <v>245</v>
      </c>
      <c r="F3021" s="577">
        <f t="shared" si="1166"/>
        <v>-470</v>
      </c>
      <c r="I3021" s="316">
        <v>226500</v>
      </c>
    </row>
    <row r="3022" spans="1:9" ht="15" customHeight="1">
      <c r="A3022" s="357">
        <v>45148</v>
      </c>
      <c r="B3022" s="81">
        <v>5695</v>
      </c>
      <c r="C3022" s="173">
        <v>26775</v>
      </c>
      <c r="D3022" s="248">
        <v>27000</v>
      </c>
      <c r="E3022" s="137">
        <f t="shared" si="1165"/>
        <v>225</v>
      </c>
      <c r="F3022" s="577">
        <f t="shared" si="1166"/>
        <v>-305</v>
      </c>
      <c r="I3022" s="316">
        <v>223750</v>
      </c>
    </row>
    <row r="3023" spans="1:9" ht="15" customHeight="1">
      <c r="A3023" s="357">
        <v>45149</v>
      </c>
      <c r="B3023" s="81">
        <v>5780</v>
      </c>
      <c r="C3023" s="173">
        <v>25775</v>
      </c>
      <c r="D3023" s="248">
        <v>25900</v>
      </c>
      <c r="E3023" s="137">
        <f t="shared" si="1165"/>
        <v>125</v>
      </c>
      <c r="F3023" s="577">
        <f t="shared" si="1166"/>
        <v>-1000</v>
      </c>
      <c r="I3023" s="316">
        <v>223000</v>
      </c>
    </row>
    <row r="3024" spans="1:9" ht="15" customHeight="1">
      <c r="A3024" s="357">
        <v>45152</v>
      </c>
      <c r="B3024" s="81">
        <v>5900</v>
      </c>
      <c r="C3024" s="173">
        <v>24975</v>
      </c>
      <c r="D3024" s="793">
        <v>25550</v>
      </c>
      <c r="E3024" s="137">
        <f t="shared" ref="E3024" si="1167">D3024-C3024</f>
        <v>575</v>
      </c>
      <c r="F3024" s="577">
        <f t="shared" ref="F3024" si="1168">C3024-C3023</f>
        <v>-800</v>
      </c>
      <c r="I3024" s="794">
        <f>213750+3750</f>
        <v>217500</v>
      </c>
    </row>
    <row r="3025" spans="1:9" ht="15" customHeight="1">
      <c r="A3025" s="357">
        <v>45153</v>
      </c>
      <c r="B3025" s="81">
        <v>6000</v>
      </c>
      <c r="C3025" s="173">
        <v>24600</v>
      </c>
      <c r="D3025" s="793">
        <v>24860</v>
      </c>
      <c r="E3025" s="137">
        <f t="shared" ref="E3025" si="1169">D3025-C3025</f>
        <v>260</v>
      </c>
      <c r="F3025" s="577">
        <f t="shared" ref="F3025" si="1170">C3025-C3024</f>
        <v>-375</v>
      </c>
      <c r="I3025" s="794">
        <v>213750</v>
      </c>
    </row>
    <row r="3026" spans="1:9" ht="15" customHeight="1">
      <c r="A3026" s="357">
        <v>45154</v>
      </c>
      <c r="B3026" s="81">
        <v>6035</v>
      </c>
      <c r="C3026" s="173">
        <v>24730</v>
      </c>
      <c r="D3026" s="798">
        <v>25100</v>
      </c>
      <c r="E3026" s="137">
        <f t="shared" ref="E3026" si="1171">D3026-C3026</f>
        <v>370</v>
      </c>
      <c r="F3026" s="577">
        <f t="shared" ref="F3026" si="1172">C3026-C3025</f>
        <v>130</v>
      </c>
      <c r="I3026" s="797">
        <v>212250</v>
      </c>
    </row>
    <row r="3027" spans="1:9" ht="15" customHeight="1">
      <c r="A3027" s="357">
        <v>45155</v>
      </c>
      <c r="B3027" s="81">
        <v>6035</v>
      </c>
      <c r="C3027" s="173">
        <v>25000</v>
      </c>
      <c r="D3027" s="801">
        <v>25300</v>
      </c>
      <c r="E3027" s="137">
        <f t="shared" ref="E3027" si="1173">D3027-C3027</f>
        <v>300</v>
      </c>
      <c r="F3027" s="577">
        <f t="shared" ref="F3027" si="1174">C3027-C3026</f>
        <v>270</v>
      </c>
      <c r="G3027" s="537"/>
      <c r="H3027" s="559"/>
      <c r="I3027" s="802">
        <v>211000</v>
      </c>
    </row>
    <row r="3028" spans="1:9" ht="15" customHeight="1">
      <c r="A3028" s="357">
        <v>45156</v>
      </c>
      <c r="B3028" s="81">
        <v>6090</v>
      </c>
      <c r="C3028" s="173">
        <v>25050</v>
      </c>
      <c r="D3028" s="806">
        <v>25250</v>
      </c>
      <c r="E3028" s="137">
        <f t="shared" ref="E3028" si="1175">D3028-C3028</f>
        <v>200</v>
      </c>
      <c r="F3028" s="577">
        <f t="shared" ref="F3028" si="1176">C3028-C3027</f>
        <v>50</v>
      </c>
      <c r="G3028" s="537"/>
      <c r="H3028" s="559"/>
      <c r="I3028" s="805">
        <v>213500</v>
      </c>
    </row>
    <row r="3029" spans="1:9" ht="15" customHeight="1">
      <c r="A3029" s="357">
        <v>45159</v>
      </c>
      <c r="B3029" s="81">
        <v>6090</v>
      </c>
      <c r="C3029" s="173">
        <v>24925</v>
      </c>
      <c r="D3029" s="809">
        <v>25200</v>
      </c>
      <c r="E3029" s="137">
        <f t="shared" ref="E3029" si="1177">D3029-C3029</f>
        <v>275</v>
      </c>
      <c r="F3029" s="577">
        <f t="shared" ref="F3029" si="1178">C3029-C3028</f>
        <v>-125</v>
      </c>
      <c r="G3029" s="537"/>
      <c r="H3029" s="559"/>
      <c r="I3029" s="810">
        <v>215250</v>
      </c>
    </row>
    <row r="3030" spans="1:9" ht="15" customHeight="1">
      <c r="A3030" s="357">
        <v>45160</v>
      </c>
      <c r="B3030" s="81">
        <v>6090</v>
      </c>
      <c r="C3030" s="173">
        <v>25900</v>
      </c>
      <c r="D3030" s="814">
        <v>26250</v>
      </c>
      <c r="E3030" s="137">
        <f t="shared" ref="E3030" si="1179">D3030-C3030</f>
        <v>350</v>
      </c>
      <c r="F3030" s="577">
        <f t="shared" ref="F3030" si="1180">C3030-C3029</f>
        <v>975</v>
      </c>
      <c r="G3030" s="537"/>
      <c r="H3030" s="559"/>
      <c r="I3030" s="813">
        <v>219750</v>
      </c>
    </row>
    <row r="3031" spans="1:9" ht="15" customHeight="1">
      <c r="A3031" s="357">
        <v>45161</v>
      </c>
      <c r="B3031" s="81">
        <v>6115</v>
      </c>
      <c r="C3031" s="173">
        <v>25635</v>
      </c>
      <c r="D3031" s="818">
        <v>25825</v>
      </c>
      <c r="E3031" s="137">
        <f t="shared" ref="E3031" si="1181">D3031-C3031</f>
        <v>190</v>
      </c>
      <c r="F3031" s="577">
        <f t="shared" ref="F3031" si="1182">C3031-C3030</f>
        <v>-265</v>
      </c>
      <c r="G3031" s="537"/>
      <c r="H3031" s="559"/>
      <c r="I3031" s="817">
        <v>219000</v>
      </c>
    </row>
    <row r="3032" spans="1:9" ht="15" customHeight="1">
      <c r="A3032" s="357">
        <v>45162</v>
      </c>
      <c r="B3032" s="81">
        <v>6150</v>
      </c>
      <c r="C3032" s="173">
        <v>25750</v>
      </c>
      <c r="D3032" s="821">
        <v>25875</v>
      </c>
      <c r="E3032" s="137">
        <f t="shared" ref="E3032:E3033" si="1183">D3032-C3032</f>
        <v>125</v>
      </c>
      <c r="F3032" s="577">
        <f t="shared" ref="F3032:F3033" si="1184">C3032-C3031</f>
        <v>115</v>
      </c>
      <c r="I3032" s="822">
        <v>218500</v>
      </c>
    </row>
    <row r="3033" spans="1:9" ht="15" customHeight="1">
      <c r="A3033" s="357">
        <v>45163</v>
      </c>
      <c r="B3033" s="81">
        <v>6185</v>
      </c>
      <c r="C3033" s="173">
        <v>25265</v>
      </c>
      <c r="D3033" s="248">
        <v>25575</v>
      </c>
      <c r="E3033" s="137">
        <f t="shared" si="1183"/>
        <v>310</v>
      </c>
      <c r="F3033" s="577">
        <f t="shared" si="1184"/>
        <v>-485</v>
      </c>
      <c r="I3033" s="316">
        <v>216000</v>
      </c>
    </row>
    <row r="3034" spans="1:9" ht="15" customHeight="1">
      <c r="A3034" s="357">
        <v>45166</v>
      </c>
      <c r="B3034" s="1620"/>
      <c r="C3034" s="1620"/>
      <c r="D3034" s="1620"/>
      <c r="E3034" s="1620"/>
      <c r="F3034" s="1620"/>
      <c r="G3034" s="1620"/>
      <c r="H3034" s="1621"/>
      <c r="I3034" s="316">
        <v>216500</v>
      </c>
    </row>
    <row r="3035" spans="1:9" ht="15" customHeight="1">
      <c r="A3035" s="357">
        <v>45167</v>
      </c>
      <c r="B3035" s="81">
        <v>6215</v>
      </c>
      <c r="C3035" s="173">
        <v>24800</v>
      </c>
      <c r="D3035" s="248">
        <v>25060</v>
      </c>
      <c r="E3035" s="137">
        <f t="shared" ref="E3035:E3037" si="1185">D3035-C3035</f>
        <v>260</v>
      </c>
      <c r="F3035" s="577">
        <f>C3035-C3033</f>
        <v>-465</v>
      </c>
      <c r="I3035" s="316">
        <v>211000</v>
      </c>
    </row>
    <row r="3036" spans="1:9" ht="15" customHeight="1">
      <c r="A3036" s="357">
        <v>45168</v>
      </c>
      <c r="B3036" s="81">
        <v>6205</v>
      </c>
      <c r="C3036" s="173">
        <v>24950</v>
      </c>
      <c r="D3036" s="248">
        <v>25325</v>
      </c>
      <c r="E3036" s="137">
        <f t="shared" si="1185"/>
        <v>375</v>
      </c>
      <c r="F3036" s="577">
        <f t="shared" ref="F3036:F3041" si="1186">C3036-C3035</f>
        <v>150</v>
      </c>
      <c r="I3036" s="316">
        <v>213750</v>
      </c>
    </row>
    <row r="3037" spans="1:9" ht="15" customHeight="1" thickBot="1">
      <c r="A3037" s="358">
        <v>45169</v>
      </c>
      <c r="B3037" s="85">
        <v>6370</v>
      </c>
      <c r="C3037" s="174">
        <v>25000</v>
      </c>
      <c r="D3037" s="832">
        <v>25110</v>
      </c>
      <c r="E3037" s="138">
        <f t="shared" si="1185"/>
        <v>110</v>
      </c>
      <c r="F3037" s="176">
        <f t="shared" si="1186"/>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7">D3038-C3038</f>
        <v>200</v>
      </c>
      <c r="F3038" s="177">
        <f t="shared" si="1186"/>
        <v>600</v>
      </c>
      <c r="I3038" s="835">
        <v>217250</v>
      </c>
    </row>
    <row r="3039" spans="1:9" ht="15" customHeight="1">
      <c r="A3039" s="357">
        <v>45173</v>
      </c>
      <c r="B3039" s="81">
        <v>6390</v>
      </c>
      <c r="C3039" s="173">
        <v>25560</v>
      </c>
      <c r="D3039" s="851">
        <v>25900</v>
      </c>
      <c r="E3039" s="137">
        <f t="shared" ref="E3039" si="1188">D3039-C3039</f>
        <v>340</v>
      </c>
      <c r="F3039" s="577">
        <f t="shared" si="1186"/>
        <v>-40</v>
      </c>
      <c r="G3039" s="537"/>
      <c r="H3039" s="559"/>
      <c r="I3039" s="850">
        <v>217500</v>
      </c>
    </row>
    <row r="3040" spans="1:9" ht="15" customHeight="1">
      <c r="A3040" s="357">
        <v>45174</v>
      </c>
      <c r="B3040" s="81">
        <v>6385</v>
      </c>
      <c r="C3040" s="173">
        <v>26400</v>
      </c>
      <c r="D3040" s="854">
        <v>26420</v>
      </c>
      <c r="E3040" s="137">
        <f t="shared" ref="E3040" si="1189">D3040-C3040</f>
        <v>20</v>
      </c>
      <c r="F3040" s="577">
        <f t="shared" si="1186"/>
        <v>840</v>
      </c>
      <c r="G3040" s="537"/>
      <c r="H3040" s="559"/>
      <c r="I3040" s="855">
        <v>221750</v>
      </c>
    </row>
    <row r="3041" spans="1:9" ht="15" customHeight="1">
      <c r="A3041" s="357">
        <v>45175</v>
      </c>
      <c r="B3041" s="81">
        <v>6410</v>
      </c>
      <c r="C3041" s="173">
        <v>26100</v>
      </c>
      <c r="D3041" s="859">
        <v>26250</v>
      </c>
      <c r="E3041" s="137">
        <f t="shared" ref="E3041" si="1190">D3041-C3041</f>
        <v>150</v>
      </c>
      <c r="F3041" s="577">
        <f t="shared" si="1186"/>
        <v>-300</v>
      </c>
      <c r="G3041" s="537"/>
      <c r="H3041" s="559"/>
      <c r="I3041" s="858">
        <v>222750</v>
      </c>
    </row>
    <row r="3042" spans="1:9" ht="15" customHeight="1">
      <c r="A3042" s="357">
        <v>45176</v>
      </c>
      <c r="B3042" s="81">
        <v>6695</v>
      </c>
      <c r="C3042" s="173">
        <v>25725</v>
      </c>
      <c r="D3042" s="863">
        <v>25775</v>
      </c>
      <c r="E3042" s="137">
        <f t="shared" ref="E3042" si="1191">D3042-C3042</f>
        <v>50</v>
      </c>
      <c r="F3042" s="577">
        <f t="shared" ref="F3042" si="1192">C3042-C3041</f>
        <v>-375</v>
      </c>
      <c r="I3042" s="862">
        <v>222000</v>
      </c>
    </row>
    <row r="3043" spans="1:9" ht="15" customHeight="1">
      <c r="A3043" s="357">
        <v>45177</v>
      </c>
      <c r="B3043" s="81">
        <v>6815</v>
      </c>
      <c r="C3043" s="173">
        <v>25335</v>
      </c>
      <c r="D3043" s="867">
        <v>25650</v>
      </c>
      <c r="E3043" s="137">
        <f t="shared" ref="E3043" si="1193">D3043-C3043</f>
        <v>315</v>
      </c>
      <c r="F3043" s="577">
        <f t="shared" ref="F3043" si="1194">C3043-C3042</f>
        <v>-390</v>
      </c>
      <c r="I3043" s="868">
        <v>222000</v>
      </c>
    </row>
    <row r="3044" spans="1:9" ht="15" customHeight="1">
      <c r="A3044" s="357">
        <v>45180</v>
      </c>
      <c r="B3044" s="81">
        <v>6885</v>
      </c>
      <c r="C3044" s="173">
        <v>25550</v>
      </c>
      <c r="D3044" s="872">
        <v>25775</v>
      </c>
      <c r="E3044" s="137">
        <f t="shared" ref="E3044:E3046" si="1195">D3044-C3044</f>
        <v>225</v>
      </c>
      <c r="F3044" s="577">
        <f t="shared" ref="F3044:F3046" si="1196">C3044-C3043</f>
        <v>215</v>
      </c>
      <c r="I3044" s="871">
        <v>216750</v>
      </c>
    </row>
    <row r="3045" spans="1:9" ht="15" customHeight="1">
      <c r="A3045" s="357">
        <v>45181</v>
      </c>
      <c r="B3045" s="81">
        <v>6950</v>
      </c>
      <c r="C3045" s="173">
        <v>25205</v>
      </c>
      <c r="D3045" s="248">
        <v>25475</v>
      </c>
      <c r="E3045" s="137">
        <f t="shared" si="1195"/>
        <v>270</v>
      </c>
      <c r="F3045" s="577">
        <f t="shared" si="1196"/>
        <v>-345</v>
      </c>
      <c r="I3045" s="316">
        <f>215000+2750</f>
        <v>217750</v>
      </c>
    </row>
    <row r="3046" spans="1:9" ht="15" customHeight="1">
      <c r="A3046" s="357">
        <v>45182</v>
      </c>
      <c r="B3046" s="81">
        <v>6975</v>
      </c>
      <c r="C3046" s="173">
        <v>25200</v>
      </c>
      <c r="D3046" s="248">
        <v>25350</v>
      </c>
      <c r="E3046" s="137">
        <f t="shared" si="1195"/>
        <v>150</v>
      </c>
      <c r="F3046" s="577">
        <f t="shared" si="1196"/>
        <v>-5</v>
      </c>
      <c r="I3046" s="316">
        <v>215000</v>
      </c>
    </row>
    <row r="3047" spans="1:9" ht="15" customHeight="1">
      <c r="A3047" s="357">
        <v>45183</v>
      </c>
      <c r="B3047" s="81">
        <v>7035</v>
      </c>
      <c r="C3047" s="173">
        <v>25650</v>
      </c>
      <c r="D3047" s="877">
        <v>25850</v>
      </c>
      <c r="E3047" s="137">
        <f t="shared" ref="E3047:E3049" si="1197">D3047-C3047</f>
        <v>200</v>
      </c>
      <c r="F3047" s="577">
        <f t="shared" ref="F3047" si="1198">C3047-C3046</f>
        <v>450</v>
      </c>
      <c r="I3047" s="878">
        <v>217250</v>
      </c>
    </row>
    <row r="3048" spans="1:9" ht="15" customHeight="1">
      <c r="A3048" s="357">
        <v>45184</v>
      </c>
      <c r="B3048" s="81">
        <v>7015</v>
      </c>
      <c r="C3048" s="173">
        <v>25600</v>
      </c>
      <c r="D3048" s="248">
        <v>25630</v>
      </c>
      <c r="E3048" s="137">
        <f t="shared" si="1197"/>
        <v>30</v>
      </c>
      <c r="F3048" s="577">
        <f t="shared" ref="F3048:F3053" si="1199">C3048-C3047</f>
        <v>-50</v>
      </c>
      <c r="I3048" s="316">
        <v>219750</v>
      </c>
    </row>
    <row r="3049" spans="1:9" ht="15" customHeight="1">
      <c r="A3049" s="357">
        <v>45187</v>
      </c>
      <c r="B3049" s="81">
        <v>7050</v>
      </c>
      <c r="C3049" s="173">
        <v>25550</v>
      </c>
      <c r="D3049" s="248">
        <v>26000</v>
      </c>
      <c r="E3049" s="137">
        <f t="shared" si="1197"/>
        <v>450</v>
      </c>
      <c r="F3049" s="577">
        <f t="shared" si="1199"/>
        <v>-50</v>
      </c>
      <c r="G3049" s="537"/>
      <c r="H3049" s="559"/>
      <c r="I3049" s="316">
        <v>223000</v>
      </c>
    </row>
    <row r="3050" spans="1:9" ht="15" customHeight="1">
      <c r="A3050" s="357">
        <v>45188</v>
      </c>
      <c r="B3050" s="81">
        <v>6955</v>
      </c>
      <c r="C3050" s="173">
        <v>25650</v>
      </c>
      <c r="D3050" s="884">
        <v>25850</v>
      </c>
      <c r="E3050" s="137">
        <f t="shared" ref="E3050:E3052" si="1200">D3050-C3050</f>
        <v>200</v>
      </c>
      <c r="F3050" s="577">
        <f t="shared" si="1199"/>
        <v>100</v>
      </c>
      <c r="I3050" s="885">
        <v>218500</v>
      </c>
    </row>
    <row r="3051" spans="1:9" ht="15" customHeight="1">
      <c r="A3051" s="357">
        <v>45189</v>
      </c>
      <c r="B3051" s="81">
        <v>6805</v>
      </c>
      <c r="C3051" s="173">
        <v>25800</v>
      </c>
      <c r="D3051" s="248">
        <v>26075</v>
      </c>
      <c r="E3051" s="137">
        <f t="shared" si="1200"/>
        <v>275</v>
      </c>
      <c r="F3051" s="577">
        <f t="shared" si="1199"/>
        <v>150</v>
      </c>
      <c r="I3051" s="316">
        <v>222250</v>
      </c>
    </row>
    <row r="3052" spans="1:9" ht="15" customHeight="1">
      <c r="A3052" s="357">
        <v>45190</v>
      </c>
      <c r="B3052" s="81">
        <v>6925</v>
      </c>
      <c r="C3052" s="173">
        <v>25650</v>
      </c>
      <c r="D3052" s="248">
        <v>25850</v>
      </c>
      <c r="E3052" s="137">
        <f t="shared" si="1200"/>
        <v>200</v>
      </c>
      <c r="F3052" s="577">
        <f t="shared" si="1199"/>
        <v>-150</v>
      </c>
      <c r="I3052" s="316">
        <v>221500</v>
      </c>
    </row>
    <row r="3053" spans="1:9" ht="15" customHeight="1">
      <c r="A3053" s="357">
        <v>45191</v>
      </c>
      <c r="B3053" s="81">
        <v>6920</v>
      </c>
      <c r="C3053" s="173">
        <v>25325</v>
      </c>
      <c r="D3053" s="892">
        <v>25700</v>
      </c>
      <c r="E3053" s="137">
        <f t="shared" ref="E3053" si="1201">D3053-C3053</f>
        <v>375</v>
      </c>
      <c r="F3053" s="577">
        <f t="shared" si="1199"/>
        <v>-325</v>
      </c>
      <c r="I3053" s="893">
        <v>218000</v>
      </c>
    </row>
    <row r="3054" spans="1:9" ht="15" customHeight="1">
      <c r="A3054" s="357">
        <v>45194</v>
      </c>
      <c r="B3054" s="81">
        <v>6960</v>
      </c>
      <c r="C3054" s="173">
        <v>26100</v>
      </c>
      <c r="D3054" s="897">
        <v>26160</v>
      </c>
      <c r="E3054" s="137">
        <f t="shared" ref="E3054" si="1202">D3054-C3054</f>
        <v>60</v>
      </c>
      <c r="F3054" s="577">
        <f t="shared" ref="F3054" si="1203">C3054-C3053</f>
        <v>775</v>
      </c>
      <c r="I3054" s="896">
        <v>222750</v>
      </c>
    </row>
    <row r="3055" spans="1:9" ht="15" customHeight="1">
      <c r="A3055" s="357">
        <v>45195</v>
      </c>
      <c r="B3055" s="81">
        <v>7035</v>
      </c>
      <c r="C3055" s="173">
        <v>25625</v>
      </c>
      <c r="D3055" s="901">
        <v>25900</v>
      </c>
      <c r="E3055" s="137">
        <f t="shared" ref="E3055" si="1204">D3055-C3055</f>
        <v>275</v>
      </c>
      <c r="F3055" s="577">
        <f t="shared" ref="F3055" si="1205">C3055-C3054</f>
        <v>-475</v>
      </c>
      <c r="G3055" s="537"/>
      <c r="H3055" s="559"/>
      <c r="I3055" s="900">
        <v>221500</v>
      </c>
    </row>
    <row r="3056" spans="1:9" ht="15" customHeight="1">
      <c r="A3056" s="357">
        <v>45196</v>
      </c>
      <c r="B3056" s="81">
        <v>6975</v>
      </c>
      <c r="C3056" s="173">
        <v>25550</v>
      </c>
      <c r="D3056" s="904">
        <v>25650</v>
      </c>
      <c r="E3056" s="137">
        <f t="shared" ref="E3056" si="1206">D3056-C3056</f>
        <v>100</v>
      </c>
      <c r="F3056" s="577">
        <f t="shared" ref="F3056" si="1207">C3056-C3055</f>
        <v>-75</v>
      </c>
      <c r="G3056" s="537"/>
      <c r="H3056" s="559"/>
      <c r="I3056" s="905">
        <v>219250</v>
      </c>
    </row>
    <row r="3057" spans="1:9" ht="15" customHeight="1">
      <c r="A3057" s="357">
        <v>45197</v>
      </c>
      <c r="B3057" s="81">
        <v>7080</v>
      </c>
      <c r="C3057" s="173">
        <v>25355</v>
      </c>
      <c r="D3057" s="909">
        <v>25600</v>
      </c>
      <c r="E3057" s="137">
        <f t="shared" ref="E3057" si="1208">D3057-C3057</f>
        <v>245</v>
      </c>
      <c r="F3057" s="577">
        <f t="shared" ref="F3057" si="1209">C3057-C3056</f>
        <v>-195</v>
      </c>
      <c r="G3057" s="537"/>
      <c r="H3057" s="559"/>
      <c r="I3057" s="908">
        <v>218500</v>
      </c>
    </row>
    <row r="3058" spans="1:9" ht="15" customHeight="1" thickBot="1">
      <c r="A3058" s="357">
        <v>2</v>
      </c>
      <c r="B3058" s="81">
        <v>7350</v>
      </c>
      <c r="C3058" s="173">
        <v>24200</v>
      </c>
      <c r="D3058" s="913">
        <v>24450</v>
      </c>
      <c r="E3058" s="137">
        <f t="shared" ref="E3058" si="1210">D3058-C3058</f>
        <v>250</v>
      </c>
      <c r="F3058" s="577">
        <f t="shared" ref="F3058" si="1211">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2">D3059-C3059</f>
        <v>300</v>
      </c>
      <c r="F3059" s="177">
        <f t="shared" ref="F3059" si="1213">C3059-C3058</f>
        <v>-300</v>
      </c>
      <c r="G3059" s="538"/>
      <c r="H3059" s="708"/>
      <c r="I3059" s="917"/>
    </row>
    <row r="3060" spans="1:9" ht="15" customHeight="1">
      <c r="A3060" s="357">
        <v>45202</v>
      </c>
      <c r="B3060" s="81">
        <v>7365</v>
      </c>
      <c r="C3060" s="588">
        <v>24050</v>
      </c>
      <c r="D3060" s="589">
        <v>24200</v>
      </c>
      <c r="E3060" s="576">
        <f t="shared" ref="E3060" si="1214">D3060-C3060</f>
        <v>150</v>
      </c>
      <c r="F3060" s="577">
        <f t="shared" ref="F3060" si="1215">C3060-C3059</f>
        <v>150</v>
      </c>
      <c r="G3060" s="537"/>
      <c r="H3060" s="559"/>
      <c r="I3060" s="920"/>
    </row>
    <row r="3061" spans="1:9" ht="15" customHeight="1">
      <c r="A3061" s="357">
        <v>45203</v>
      </c>
      <c r="B3061" s="81">
        <v>7385</v>
      </c>
      <c r="C3061" s="588">
        <v>24000</v>
      </c>
      <c r="D3061" s="589">
        <v>24275</v>
      </c>
      <c r="E3061" s="576">
        <f t="shared" ref="E3061" si="1216">D3061-C3061</f>
        <v>275</v>
      </c>
      <c r="F3061" s="577">
        <f t="shared" ref="F3061" si="1217">C3061-C3060</f>
        <v>-50</v>
      </c>
      <c r="G3061" s="537"/>
      <c r="H3061" s="559"/>
      <c r="I3061" s="923"/>
    </row>
    <row r="3062" spans="1:9" ht="15" customHeight="1">
      <c r="A3062" s="357">
        <v>45204</v>
      </c>
      <c r="B3062" s="81">
        <v>7425</v>
      </c>
      <c r="C3062" s="588">
        <v>24050</v>
      </c>
      <c r="D3062" s="589">
        <v>24350</v>
      </c>
      <c r="E3062" s="576">
        <f t="shared" ref="E3062:E3067" si="1218">D3062-C3062</f>
        <v>300</v>
      </c>
      <c r="F3062" s="577">
        <f t="shared" ref="F3062:F3064" si="1219">C3062-C3061</f>
        <v>50</v>
      </c>
      <c r="I3062" s="926"/>
    </row>
    <row r="3063" spans="1:9" ht="15" customHeight="1">
      <c r="A3063" s="357">
        <v>45205</v>
      </c>
      <c r="B3063" s="81">
        <v>7515</v>
      </c>
      <c r="C3063" s="173">
        <v>23965</v>
      </c>
      <c r="D3063" s="248">
        <v>24435</v>
      </c>
      <c r="E3063" s="137">
        <f t="shared" si="1218"/>
        <v>470</v>
      </c>
      <c r="F3063" s="577">
        <f t="shared" si="1219"/>
        <v>-85</v>
      </c>
      <c r="I3063" s="316">
        <f>214250+4250</f>
        <v>218500</v>
      </c>
    </row>
    <row r="3064" spans="1:9" ht="15" customHeight="1">
      <c r="A3064" s="357">
        <v>45208</v>
      </c>
      <c r="B3064" s="81">
        <v>7500</v>
      </c>
      <c r="C3064" s="173">
        <v>24700</v>
      </c>
      <c r="D3064" s="248">
        <v>25000</v>
      </c>
      <c r="E3064" s="137">
        <f t="shared" si="1218"/>
        <v>300</v>
      </c>
      <c r="F3064" s="577">
        <f t="shared" si="1219"/>
        <v>735</v>
      </c>
      <c r="I3064" s="316">
        <v>214250</v>
      </c>
    </row>
    <row r="3065" spans="1:9" ht="15" customHeight="1">
      <c r="A3065" s="357">
        <v>45209</v>
      </c>
      <c r="B3065" s="81">
        <v>7560</v>
      </c>
      <c r="C3065" s="173">
        <v>24500</v>
      </c>
      <c r="D3065" s="248">
        <v>24725</v>
      </c>
      <c r="E3065" s="137">
        <f t="shared" si="1218"/>
        <v>225</v>
      </c>
      <c r="F3065" s="577">
        <f t="shared" ref="F3065:F3070" si="1220">C3065-C3064</f>
        <v>-200</v>
      </c>
      <c r="I3065" s="316">
        <v>212500</v>
      </c>
    </row>
    <row r="3066" spans="1:9" ht="15" customHeight="1">
      <c r="A3066" s="357">
        <v>45210</v>
      </c>
      <c r="B3066" s="81">
        <v>7540</v>
      </c>
      <c r="C3066" s="173">
        <v>24650</v>
      </c>
      <c r="D3066" s="248">
        <v>24950</v>
      </c>
      <c r="E3066" s="137">
        <f t="shared" si="1218"/>
        <v>300</v>
      </c>
      <c r="F3066" s="577">
        <f t="shared" si="1220"/>
        <v>150</v>
      </c>
      <c r="I3066" s="316">
        <v>213000</v>
      </c>
    </row>
    <row r="3067" spans="1:9" ht="15" customHeight="1">
      <c r="A3067" s="357">
        <v>45211</v>
      </c>
      <c r="B3067" s="81">
        <v>7480</v>
      </c>
      <c r="C3067" s="173">
        <v>24900</v>
      </c>
      <c r="D3067" s="248">
        <v>25195</v>
      </c>
      <c r="E3067" s="137">
        <f t="shared" si="1218"/>
        <v>295</v>
      </c>
      <c r="F3067" s="577">
        <f t="shared" si="1220"/>
        <v>250</v>
      </c>
      <c r="I3067" s="316">
        <v>213500</v>
      </c>
    </row>
    <row r="3068" spans="1:9" ht="15" customHeight="1">
      <c r="A3068" s="357">
        <v>45212</v>
      </c>
      <c r="B3068" s="81">
        <v>7500</v>
      </c>
      <c r="C3068" s="173">
        <v>25025</v>
      </c>
      <c r="D3068" s="936">
        <v>25150</v>
      </c>
      <c r="E3068" s="137">
        <f t="shared" ref="E3068:E3069" si="1221">D3068-C3068</f>
        <v>125</v>
      </c>
      <c r="F3068" s="577">
        <f t="shared" si="1220"/>
        <v>125</v>
      </c>
      <c r="I3068" s="935">
        <v>214000</v>
      </c>
    </row>
    <row r="3069" spans="1:9" ht="15" customHeight="1">
      <c r="A3069" s="357">
        <v>45215</v>
      </c>
      <c r="B3069" s="81">
        <v>7390</v>
      </c>
      <c r="C3069" s="173">
        <v>24725</v>
      </c>
      <c r="D3069" s="940">
        <v>25200</v>
      </c>
      <c r="E3069" s="137">
        <f t="shared" si="1221"/>
        <v>475</v>
      </c>
      <c r="F3069" s="577">
        <f t="shared" si="1220"/>
        <v>-300</v>
      </c>
      <c r="I3069" s="939">
        <v>218500</v>
      </c>
    </row>
    <row r="3070" spans="1:9" ht="15" customHeight="1">
      <c r="A3070" s="357">
        <v>45216</v>
      </c>
      <c r="B3070" s="81">
        <v>7410</v>
      </c>
      <c r="C3070" s="173">
        <v>24880</v>
      </c>
      <c r="D3070" s="943">
        <v>25300</v>
      </c>
      <c r="E3070" s="137">
        <f t="shared" ref="E3070" si="1222">D3070-C3070</f>
        <v>420</v>
      </c>
      <c r="F3070" s="577">
        <f t="shared" si="1220"/>
        <v>155</v>
      </c>
      <c r="I3070" s="944">
        <v>218000</v>
      </c>
    </row>
    <row r="3071" spans="1:9" ht="15" customHeight="1">
      <c r="A3071" s="357">
        <v>45217</v>
      </c>
      <c r="B3071" s="81">
        <v>7465</v>
      </c>
      <c r="C3071" s="173">
        <v>25450</v>
      </c>
      <c r="D3071" s="948">
        <v>25675</v>
      </c>
      <c r="E3071" s="137">
        <f t="shared" ref="E3071" si="1223">D3071-C3071</f>
        <v>225</v>
      </c>
      <c r="F3071" s="577">
        <f t="shared" ref="F3071" si="1224">C3071-C3070</f>
        <v>570</v>
      </c>
      <c r="G3071" s="537"/>
      <c r="H3071" s="559"/>
      <c r="I3071" s="947">
        <v>219250</v>
      </c>
    </row>
    <row r="3072" spans="1:9" ht="15" customHeight="1">
      <c r="A3072" s="357">
        <v>45218</v>
      </c>
      <c r="B3072" s="81">
        <v>7395</v>
      </c>
      <c r="C3072" s="173">
        <v>25075</v>
      </c>
      <c r="D3072" s="951">
        <v>25175</v>
      </c>
      <c r="E3072" s="137">
        <f t="shared" ref="E3072" si="1225">D3072-C3072</f>
        <v>100</v>
      </c>
      <c r="F3072" s="577">
        <f t="shared" ref="F3072" si="1226">C3072-C3071</f>
        <v>-375</v>
      </c>
      <c r="G3072" s="537"/>
      <c r="H3072" s="559"/>
      <c r="I3072" s="952">
        <v>218500</v>
      </c>
    </row>
    <row r="3073" spans="1:9" ht="15" customHeight="1">
      <c r="A3073" s="357">
        <v>45219</v>
      </c>
      <c r="B3073" s="81">
        <v>7345</v>
      </c>
      <c r="C3073" s="173">
        <v>24405</v>
      </c>
      <c r="D3073" s="956">
        <v>24700</v>
      </c>
      <c r="E3073" s="137">
        <f t="shared" ref="E3073" si="1227">D3073-C3073</f>
        <v>295</v>
      </c>
      <c r="F3073" s="577">
        <f t="shared" ref="F3073" si="1228">C3073-C3072</f>
        <v>-670</v>
      </c>
      <c r="G3073" s="537"/>
      <c r="H3073" s="559"/>
      <c r="I3073" s="955">
        <v>217750</v>
      </c>
    </row>
    <row r="3074" spans="1:9" ht="15" customHeight="1">
      <c r="A3074" s="357">
        <v>45222</v>
      </c>
      <c r="B3074" s="81">
        <v>7335</v>
      </c>
      <c r="C3074" s="173">
        <v>24555</v>
      </c>
      <c r="D3074" s="960">
        <v>24850</v>
      </c>
      <c r="E3074" s="137">
        <f t="shared" ref="E3074" si="1229">D3074-C3074</f>
        <v>295</v>
      </c>
      <c r="F3074" s="577">
        <f t="shared" ref="F3074" si="1230">C3074-C3073</f>
        <v>150</v>
      </c>
      <c r="G3074" s="537"/>
      <c r="H3074" s="559"/>
      <c r="I3074" s="961">
        <v>214750</v>
      </c>
    </row>
    <row r="3075" spans="1:9" ht="15" customHeight="1">
      <c r="A3075" s="357">
        <v>45223</v>
      </c>
      <c r="B3075" s="81">
        <v>7210</v>
      </c>
      <c r="C3075" s="173">
        <v>24835</v>
      </c>
      <c r="D3075" s="964">
        <v>25025</v>
      </c>
      <c r="E3075" s="137">
        <f t="shared" ref="E3075" si="1231">D3075-C3075</f>
        <v>190</v>
      </c>
      <c r="F3075" s="577">
        <f t="shared" ref="F3075" si="1232">C3075-C3074</f>
        <v>280</v>
      </c>
      <c r="G3075" s="537"/>
      <c r="H3075" s="559"/>
      <c r="I3075" s="965">
        <v>213750</v>
      </c>
    </row>
    <row r="3076" spans="1:9" ht="15" customHeight="1">
      <c r="A3076" s="357">
        <v>45224</v>
      </c>
      <c r="B3076" s="81">
        <v>7285</v>
      </c>
      <c r="C3076" s="173">
        <v>24925</v>
      </c>
      <c r="D3076" s="969">
        <v>25200</v>
      </c>
      <c r="E3076" s="137">
        <f t="shared" ref="E3076" si="1233">D3076-C3076</f>
        <v>275</v>
      </c>
      <c r="F3076" s="577">
        <f t="shared" ref="F3076" si="1234">C3076-C3075</f>
        <v>90</v>
      </c>
      <c r="G3076" s="537"/>
      <c r="H3076" s="559"/>
      <c r="I3076" s="970">
        <v>216500</v>
      </c>
    </row>
    <row r="3077" spans="1:9" ht="15" customHeight="1">
      <c r="A3077" s="357">
        <v>45225</v>
      </c>
      <c r="B3077" s="81">
        <v>7345</v>
      </c>
      <c r="C3077" s="173">
        <v>24750</v>
      </c>
      <c r="D3077" s="973">
        <v>25050</v>
      </c>
      <c r="E3077" s="137">
        <f t="shared" ref="E3077:E3082" si="1235">D3077-C3077</f>
        <v>300</v>
      </c>
      <c r="F3077" s="577">
        <f t="shared" ref="F3077:F3082" si="1236">C3077-C3076</f>
        <v>-175</v>
      </c>
      <c r="I3077" s="974">
        <v>214750</v>
      </c>
    </row>
    <row r="3078" spans="1:9" ht="15" customHeight="1">
      <c r="A3078" s="357">
        <v>45226</v>
      </c>
      <c r="B3078" s="81">
        <v>7090</v>
      </c>
      <c r="C3078" s="173">
        <v>24875</v>
      </c>
      <c r="D3078" s="248">
        <v>24900</v>
      </c>
      <c r="E3078" s="137">
        <f t="shared" si="1235"/>
        <v>25</v>
      </c>
      <c r="F3078" s="577">
        <f t="shared" si="1236"/>
        <v>125</v>
      </c>
      <c r="I3078" s="316">
        <v>212250</v>
      </c>
    </row>
    <row r="3079" spans="1:9" ht="15" customHeight="1">
      <c r="A3079" s="357">
        <v>45229</v>
      </c>
      <c r="B3079" s="81">
        <v>7120</v>
      </c>
      <c r="C3079" s="173">
        <v>24825</v>
      </c>
      <c r="D3079" s="248">
        <v>25025</v>
      </c>
      <c r="E3079" s="137">
        <f t="shared" si="1235"/>
        <v>200</v>
      </c>
      <c r="F3079" s="577">
        <f t="shared" si="1236"/>
        <v>-50</v>
      </c>
      <c r="I3079" s="316">
        <v>215000</v>
      </c>
    </row>
    <row r="3080" spans="1:9" ht="15" customHeight="1" thickBot="1">
      <c r="A3080" s="357">
        <v>45230</v>
      </c>
      <c r="B3080" s="81">
        <v>7355</v>
      </c>
      <c r="C3080" s="173">
        <v>24550</v>
      </c>
      <c r="D3080" s="982">
        <v>24725</v>
      </c>
      <c r="E3080" s="137">
        <f t="shared" si="1235"/>
        <v>175</v>
      </c>
      <c r="F3080" s="577">
        <f t="shared" si="1236"/>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5"/>
        <v>350</v>
      </c>
      <c r="F3081" s="177">
        <f t="shared" si="1236"/>
        <v>-1000</v>
      </c>
      <c r="I3081" s="984">
        <v>205750</v>
      </c>
    </row>
    <row r="3082" spans="1:9" ht="15" customHeight="1">
      <c r="A3082" s="357">
        <v>45232</v>
      </c>
      <c r="B3082" s="81">
        <v>7345</v>
      </c>
      <c r="C3082" s="173">
        <v>23795</v>
      </c>
      <c r="D3082" s="986">
        <v>24000</v>
      </c>
      <c r="E3082" s="137">
        <f t="shared" si="1235"/>
        <v>205</v>
      </c>
      <c r="F3082" s="577">
        <f t="shared" si="1236"/>
        <v>245</v>
      </c>
      <c r="I3082" s="316">
        <v>206750</v>
      </c>
    </row>
    <row r="3083" spans="1:9" ht="15" customHeight="1">
      <c r="A3083" s="357">
        <v>45233</v>
      </c>
      <c r="B3083" s="81">
        <v>7435</v>
      </c>
      <c r="C3083" s="173">
        <v>24150</v>
      </c>
      <c r="D3083" s="990">
        <v>24350</v>
      </c>
      <c r="E3083" s="137">
        <f t="shared" ref="E3083" si="1237">D3083-C3083</f>
        <v>200</v>
      </c>
      <c r="F3083" s="577">
        <f t="shared" ref="F3083" si="1238">C3083-C3082</f>
        <v>355</v>
      </c>
      <c r="I3083" s="989">
        <v>207500</v>
      </c>
    </row>
    <row r="3084" spans="1:9" ht="15" customHeight="1">
      <c r="A3084" s="357">
        <v>45236</v>
      </c>
      <c r="B3084" s="81">
        <v>7430</v>
      </c>
      <c r="C3084" s="173">
        <v>24300</v>
      </c>
      <c r="D3084" s="993">
        <v>24550</v>
      </c>
      <c r="E3084" s="137">
        <f t="shared" ref="E3084" si="1239">D3084-C3084</f>
        <v>250</v>
      </c>
      <c r="F3084" s="577">
        <f t="shared" ref="F3084" si="1240">C3084-C3083</f>
        <v>150</v>
      </c>
      <c r="I3084" s="994">
        <v>208000</v>
      </c>
    </row>
    <row r="3085" spans="1:9" ht="15" customHeight="1">
      <c r="A3085" s="357">
        <v>45237</v>
      </c>
      <c r="B3085" s="81">
        <v>7385</v>
      </c>
      <c r="C3085" s="173">
        <v>24275</v>
      </c>
      <c r="D3085" s="998">
        <v>24500</v>
      </c>
      <c r="E3085" s="137">
        <f t="shared" ref="E3085" si="1241">D3085-C3085</f>
        <v>225</v>
      </c>
      <c r="F3085" s="577">
        <f t="shared" ref="F3085" si="1242">C3085-C3084</f>
        <v>-25</v>
      </c>
      <c r="I3085" s="997">
        <v>209500</v>
      </c>
    </row>
    <row r="3086" spans="1:9" ht="15" customHeight="1">
      <c r="A3086" s="357">
        <v>45238</v>
      </c>
      <c r="B3086" s="81">
        <v>7380</v>
      </c>
      <c r="C3086" s="173">
        <v>24550</v>
      </c>
      <c r="D3086" s="1001">
        <v>24825</v>
      </c>
      <c r="E3086" s="137">
        <f t="shared" ref="E3086" si="1243">D3086-C3086</f>
        <v>275</v>
      </c>
      <c r="F3086" s="577">
        <f t="shared" ref="F3086" si="1244">C3086-C3085</f>
        <v>275</v>
      </c>
      <c r="I3086" s="1002">
        <v>211000</v>
      </c>
    </row>
    <row r="3087" spans="1:9" ht="15" customHeight="1">
      <c r="A3087" s="357">
        <v>45239</v>
      </c>
      <c r="B3087" s="81">
        <v>7500</v>
      </c>
      <c r="C3087" s="173">
        <v>24640</v>
      </c>
      <c r="D3087" s="1006">
        <v>24675</v>
      </c>
      <c r="E3087" s="137">
        <f t="shared" ref="E3087" si="1245">D3087-C3087</f>
        <v>35</v>
      </c>
      <c r="F3087" s="577">
        <f t="shared" ref="F3087" si="1246">C3087-C3086</f>
        <v>90</v>
      </c>
      <c r="G3087" s="537"/>
      <c r="H3087" s="559"/>
      <c r="I3087" s="1005">
        <v>210250</v>
      </c>
    </row>
    <row r="3088" spans="1:9" ht="15" customHeight="1">
      <c r="A3088" s="357">
        <v>45240</v>
      </c>
      <c r="B3088" s="81">
        <v>7485</v>
      </c>
      <c r="C3088" s="173">
        <v>24275</v>
      </c>
      <c r="D3088" s="1009">
        <v>24600</v>
      </c>
      <c r="E3088" s="137">
        <f t="shared" ref="E3088" si="1247">D3088-C3088</f>
        <v>325</v>
      </c>
      <c r="F3088" s="577">
        <f t="shared" ref="F3088" si="1248">C3088-C3087</f>
        <v>-365</v>
      </c>
      <c r="G3088" s="537"/>
      <c r="H3088" s="559"/>
      <c r="I3088" s="1010">
        <v>211000</v>
      </c>
    </row>
    <row r="3089" spans="1:9" ht="15" customHeight="1">
      <c r="A3089" s="357">
        <v>45243</v>
      </c>
      <c r="B3089" s="81">
        <v>7495</v>
      </c>
      <c r="C3089" s="173">
        <v>24750</v>
      </c>
      <c r="D3089" s="1013">
        <v>24975</v>
      </c>
      <c r="E3089" s="137">
        <f t="shared" ref="E3089" si="1249">D3089-C3089</f>
        <v>225</v>
      </c>
      <c r="F3089" s="577">
        <f t="shared" ref="F3089" si="1250">C3089-C3088</f>
        <v>475</v>
      </c>
      <c r="G3089" s="537"/>
      <c r="H3089" s="559"/>
      <c r="I3089" s="1014">
        <v>215500</v>
      </c>
    </row>
    <row r="3090" spans="1:9" ht="15" customHeight="1">
      <c r="A3090" s="357">
        <v>45244</v>
      </c>
      <c r="B3090" s="81">
        <v>7395</v>
      </c>
      <c r="C3090" s="173">
        <v>24600</v>
      </c>
      <c r="D3090" s="1018">
        <v>25000</v>
      </c>
      <c r="E3090" s="137">
        <f t="shared" ref="E3090:E3091" si="1251">D3090-C3090</f>
        <v>400</v>
      </c>
      <c r="F3090" s="577">
        <f t="shared" ref="F3090:F3091" si="1252">C3090-C3089</f>
        <v>-150</v>
      </c>
      <c r="I3090" s="1017">
        <v>213750</v>
      </c>
    </row>
    <row r="3091" spans="1:9" ht="15" customHeight="1">
      <c r="A3091" s="357">
        <v>45245</v>
      </c>
      <c r="B3091" s="81">
        <v>7475</v>
      </c>
      <c r="C3091" s="173">
        <v>25100</v>
      </c>
      <c r="D3091" s="248">
        <v>25330</v>
      </c>
      <c r="E3091" s="137">
        <f t="shared" si="1251"/>
        <v>230</v>
      </c>
      <c r="F3091" s="577">
        <f t="shared" si="1252"/>
        <v>500</v>
      </c>
      <c r="G3091" s="537"/>
      <c r="H3091" s="559"/>
      <c r="I3091" s="316">
        <v>213750</v>
      </c>
    </row>
    <row r="3092" spans="1:9" ht="15" customHeight="1">
      <c r="A3092" s="357">
        <v>45246</v>
      </c>
      <c r="B3092" s="81">
        <v>7760</v>
      </c>
      <c r="C3092" s="173">
        <v>25050</v>
      </c>
      <c r="D3092" s="1022">
        <v>25300</v>
      </c>
      <c r="E3092" s="137">
        <f t="shared" ref="E3092" si="1253">D3092-C3092</f>
        <v>250</v>
      </c>
      <c r="F3092" s="577">
        <f t="shared" ref="F3092" si="1254">C3092-C3091</f>
        <v>-50</v>
      </c>
      <c r="G3092" s="537"/>
      <c r="H3092" s="559"/>
      <c r="I3092" s="1023">
        <v>213750</v>
      </c>
    </row>
    <row r="3093" spans="1:9" ht="15" customHeight="1">
      <c r="A3093" s="357">
        <v>45247</v>
      </c>
      <c r="B3093" s="81">
        <v>7785</v>
      </c>
      <c r="C3093" s="173">
        <v>25000</v>
      </c>
      <c r="D3093" s="1026">
        <v>25250</v>
      </c>
      <c r="E3093" s="137">
        <f t="shared" ref="E3093" si="1255">D3093-C3093</f>
        <v>250</v>
      </c>
      <c r="F3093" s="577">
        <f t="shared" ref="F3093" si="1256">C3093-C3092</f>
        <v>-50</v>
      </c>
      <c r="G3093" s="537"/>
      <c r="H3093" s="559"/>
      <c r="I3093" s="1027">
        <v>212750</v>
      </c>
    </row>
    <row r="3094" spans="1:9" ht="15" customHeight="1">
      <c r="A3094" s="357">
        <v>45250</v>
      </c>
      <c r="B3094" s="81">
        <v>7840</v>
      </c>
      <c r="C3094" s="173">
        <v>24700</v>
      </c>
      <c r="D3094" s="1031">
        <v>24850</v>
      </c>
      <c r="E3094" s="137">
        <f t="shared" ref="E3094:E3097" si="1257">D3094-C3094</f>
        <v>150</v>
      </c>
      <c r="F3094" s="577">
        <f t="shared" ref="F3094:F3097" si="1258">C3094-C3093</f>
        <v>-300</v>
      </c>
      <c r="I3094" s="1030">
        <v>209250</v>
      </c>
    </row>
    <row r="3095" spans="1:9" ht="15" customHeight="1">
      <c r="A3095" s="357">
        <v>45251</v>
      </c>
      <c r="B3095" s="81">
        <v>7825</v>
      </c>
      <c r="C3095" s="173">
        <v>24750</v>
      </c>
      <c r="D3095" s="248">
        <v>24950</v>
      </c>
      <c r="E3095" s="137">
        <f t="shared" si="1257"/>
        <v>200</v>
      </c>
      <c r="F3095" s="577">
        <f t="shared" si="1258"/>
        <v>50</v>
      </c>
      <c r="I3095" s="316">
        <v>209500</v>
      </c>
    </row>
    <row r="3096" spans="1:9" ht="15" customHeight="1">
      <c r="A3096" s="357">
        <v>45252</v>
      </c>
      <c r="B3096" s="81">
        <v>7810</v>
      </c>
      <c r="C3096" s="173">
        <v>24575</v>
      </c>
      <c r="D3096" s="248">
        <v>24835</v>
      </c>
      <c r="E3096" s="137">
        <f t="shared" si="1257"/>
        <v>260</v>
      </c>
      <c r="F3096" s="577">
        <f t="shared" si="1258"/>
        <v>-175</v>
      </c>
      <c r="I3096" s="316">
        <v>207500</v>
      </c>
    </row>
    <row r="3097" spans="1:9" ht="15" customHeight="1">
      <c r="A3097" s="357">
        <v>45253</v>
      </c>
      <c r="B3097" s="81">
        <v>7815</v>
      </c>
      <c r="C3097" s="173">
        <v>24200</v>
      </c>
      <c r="D3097" s="248">
        <v>24450</v>
      </c>
      <c r="E3097" s="137">
        <f t="shared" si="1257"/>
        <v>250</v>
      </c>
      <c r="F3097" s="577">
        <f t="shared" si="1258"/>
        <v>-375</v>
      </c>
      <c r="I3097" s="316">
        <v>206000</v>
      </c>
    </row>
    <row r="3098" spans="1:9" ht="15" customHeight="1">
      <c r="A3098" s="357">
        <v>45254</v>
      </c>
      <c r="B3098" s="81">
        <v>7765</v>
      </c>
      <c r="C3098" s="173">
        <v>24050</v>
      </c>
      <c r="D3098" s="1040">
        <v>24300</v>
      </c>
      <c r="E3098" s="137">
        <f t="shared" ref="E3098" si="1259">D3098-C3098</f>
        <v>250</v>
      </c>
      <c r="F3098" s="577">
        <f t="shared" ref="F3098" si="1260">C3098-C3097</f>
        <v>-150</v>
      </c>
      <c r="G3098" s="537"/>
      <c r="H3098" s="559"/>
      <c r="I3098" s="1039">
        <v>201750</v>
      </c>
    </row>
    <row r="3099" spans="1:9" ht="15" customHeight="1">
      <c r="A3099" s="357">
        <v>45257</v>
      </c>
      <c r="B3099" s="81">
        <v>7810</v>
      </c>
      <c r="C3099" s="173">
        <v>23550</v>
      </c>
      <c r="D3099" s="1043">
        <v>23775</v>
      </c>
      <c r="E3099" s="137">
        <f t="shared" ref="E3099" si="1261">D3099-C3099</f>
        <v>225</v>
      </c>
      <c r="F3099" s="577">
        <f t="shared" ref="F3099" si="1262">C3099-C3098</f>
        <v>-500</v>
      </c>
      <c r="I3099" s="1044">
        <v>201000</v>
      </c>
    </row>
    <row r="3100" spans="1:9" ht="15" customHeight="1">
      <c r="A3100" s="357">
        <v>45258</v>
      </c>
      <c r="B3100" s="81">
        <v>7810</v>
      </c>
      <c r="C3100" s="173">
        <v>22975</v>
      </c>
      <c r="D3100" s="1048">
        <v>23300</v>
      </c>
      <c r="E3100" s="137">
        <f t="shared" ref="E3100" si="1263">D3100-C3100</f>
        <v>325</v>
      </c>
      <c r="F3100" s="577">
        <f t="shared" ref="F3100" si="1264">C3100-C3099</f>
        <v>-575</v>
      </c>
      <c r="G3100" s="537"/>
      <c r="H3100" s="559"/>
      <c r="I3100" s="1049">
        <v>194000</v>
      </c>
    </row>
    <row r="3101" spans="1:9" ht="15" customHeight="1">
      <c r="A3101" s="357">
        <v>45259</v>
      </c>
      <c r="B3101" s="81">
        <v>8095</v>
      </c>
      <c r="C3101" s="173">
        <v>23120</v>
      </c>
      <c r="D3101" s="1053">
        <v>23385</v>
      </c>
      <c r="E3101" s="137">
        <f t="shared" ref="E3101" si="1265">D3101-C3101</f>
        <v>265</v>
      </c>
      <c r="F3101" s="577">
        <f t="shared" ref="F3101" si="1266">C3101-C3100</f>
        <v>145</v>
      </c>
      <c r="G3101" s="537"/>
      <c r="H3101" s="559"/>
      <c r="I3101" s="1052">
        <v>196250</v>
      </c>
    </row>
    <row r="3102" spans="1:9" ht="15" customHeight="1" thickBot="1">
      <c r="A3102" s="357">
        <v>45260</v>
      </c>
      <c r="B3102" s="81">
        <v>8110</v>
      </c>
      <c r="C3102" s="173">
        <v>22910</v>
      </c>
      <c r="D3102" s="1057">
        <v>23275</v>
      </c>
      <c r="E3102" s="137">
        <f t="shared" ref="E3102:E3104" si="1267">D3102-C3102</f>
        <v>365</v>
      </c>
      <c r="F3102" s="577">
        <f t="shared" ref="F3102:F3104" si="1268">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7"/>
        <v>350</v>
      </c>
      <c r="F3103" s="177">
        <f t="shared" si="1268"/>
        <v>340</v>
      </c>
      <c r="H3103" s="362"/>
      <c r="I3103" s="1061">
        <v>196500</v>
      </c>
    </row>
    <row r="3104" spans="1:9" ht="15" customHeight="1">
      <c r="A3104" s="357">
        <v>45264</v>
      </c>
      <c r="B3104" s="81">
        <v>7985</v>
      </c>
      <c r="C3104" s="173">
        <v>23625</v>
      </c>
      <c r="D3104" s="1064">
        <v>23900</v>
      </c>
      <c r="E3104" s="137">
        <f t="shared" si="1267"/>
        <v>275</v>
      </c>
      <c r="F3104" s="577">
        <f t="shared" si="1268"/>
        <v>375</v>
      </c>
      <c r="I3104" s="1065">
        <v>200500</v>
      </c>
    </row>
    <row r="3105" spans="1:9" ht="15" customHeight="1">
      <c r="A3105" s="357">
        <v>45265</v>
      </c>
      <c r="B3105" s="81">
        <v>7995</v>
      </c>
      <c r="C3105" s="173">
        <v>23750</v>
      </c>
      <c r="D3105" s="1068">
        <v>23975</v>
      </c>
      <c r="E3105" s="137">
        <f t="shared" ref="E3105" si="1269">D3105-C3105</f>
        <v>225</v>
      </c>
      <c r="F3105" s="577">
        <f t="shared" ref="F3105" si="1270">C3105-C3104</f>
        <v>125</v>
      </c>
      <c r="I3105" s="1069">
        <v>200500</v>
      </c>
    </row>
    <row r="3106" spans="1:9" ht="15" customHeight="1">
      <c r="A3106" s="357">
        <v>45266</v>
      </c>
      <c r="B3106" s="81">
        <v>7970</v>
      </c>
      <c r="C3106" s="173">
        <v>24450</v>
      </c>
      <c r="D3106" s="1073">
        <v>24475</v>
      </c>
      <c r="E3106" s="137">
        <f t="shared" ref="E3106" si="1271">D3106-C3106</f>
        <v>25</v>
      </c>
      <c r="F3106" s="577">
        <f t="shared" ref="F3106" si="1272">C3106-C3105</f>
        <v>700</v>
      </c>
      <c r="I3106" s="1072">
        <v>205500</v>
      </c>
    </row>
    <row r="3107" spans="1:9" ht="15" customHeight="1">
      <c r="A3107" s="357">
        <v>45267</v>
      </c>
      <c r="B3107" s="81">
        <v>8050</v>
      </c>
      <c r="C3107" s="173">
        <v>24400</v>
      </c>
      <c r="D3107" s="1076">
        <v>24675</v>
      </c>
      <c r="E3107" s="137">
        <f t="shared" ref="E3107:E3116" si="1273">D3107-C3107</f>
        <v>275</v>
      </c>
      <c r="F3107" s="577">
        <f t="shared" ref="F3107:F3113" si="1274">C3107-C3106</f>
        <v>-50</v>
      </c>
      <c r="I3107" s="1077">
        <v>206750</v>
      </c>
    </row>
    <row r="3108" spans="1:9" ht="15" customHeight="1">
      <c r="A3108" s="357">
        <v>45268</v>
      </c>
      <c r="B3108" s="81">
        <v>8025</v>
      </c>
      <c r="C3108" s="173">
        <v>24550</v>
      </c>
      <c r="D3108" s="248">
        <v>24700</v>
      </c>
      <c r="E3108" s="137">
        <f t="shared" si="1273"/>
        <v>150</v>
      </c>
      <c r="F3108" s="577">
        <f t="shared" si="1274"/>
        <v>150</v>
      </c>
      <c r="I3108" s="316">
        <v>209500</v>
      </c>
    </row>
    <row r="3109" spans="1:9" ht="15" customHeight="1">
      <c r="A3109" s="357">
        <v>45271</v>
      </c>
      <c r="B3109" s="81">
        <v>8080</v>
      </c>
      <c r="C3109" s="173">
        <v>24260</v>
      </c>
      <c r="D3109" s="248">
        <v>24500</v>
      </c>
      <c r="E3109" s="137">
        <f t="shared" si="1273"/>
        <v>240</v>
      </c>
      <c r="F3109" s="577">
        <f t="shared" si="1274"/>
        <v>-290</v>
      </c>
      <c r="I3109" s="316">
        <v>206500</v>
      </c>
    </row>
    <row r="3110" spans="1:9" ht="15" customHeight="1">
      <c r="A3110" s="357">
        <v>45272</v>
      </c>
      <c r="B3110" s="81">
        <v>7965</v>
      </c>
      <c r="C3110" s="173">
        <v>24560</v>
      </c>
      <c r="D3110" s="248">
        <v>24825</v>
      </c>
      <c r="E3110" s="137">
        <f t="shared" si="1273"/>
        <v>265</v>
      </c>
      <c r="F3110" s="577">
        <f t="shared" si="1274"/>
        <v>300</v>
      </c>
      <c r="I3110" s="316">
        <v>207500</v>
      </c>
    </row>
    <row r="3111" spans="1:9" ht="15" customHeight="1">
      <c r="A3111" s="357">
        <v>45273</v>
      </c>
      <c r="B3111" s="81">
        <v>7925</v>
      </c>
      <c r="C3111" s="173">
        <v>24555</v>
      </c>
      <c r="D3111" s="248">
        <v>24800</v>
      </c>
      <c r="E3111" s="137">
        <f t="shared" si="1273"/>
        <v>245</v>
      </c>
      <c r="F3111" s="577">
        <f t="shared" si="1274"/>
        <v>-5</v>
      </c>
      <c r="I3111" s="316">
        <v>207000</v>
      </c>
    </row>
    <row r="3112" spans="1:9" ht="15" customHeight="1">
      <c r="A3112" s="357">
        <v>45274</v>
      </c>
      <c r="B3112" s="81">
        <v>7940</v>
      </c>
      <c r="C3112" s="173">
        <v>25050</v>
      </c>
      <c r="D3112" s="248">
        <v>25400</v>
      </c>
      <c r="E3112" s="137">
        <f t="shared" si="1273"/>
        <v>350</v>
      </c>
      <c r="F3112" s="577">
        <f t="shared" si="1274"/>
        <v>495</v>
      </c>
      <c r="I3112" s="316">
        <v>208000</v>
      </c>
    </row>
    <row r="3113" spans="1:9" ht="15" customHeight="1">
      <c r="A3113" s="357">
        <v>45275</v>
      </c>
      <c r="B3113" s="81">
        <v>8110</v>
      </c>
      <c r="C3113" s="173">
        <v>25225</v>
      </c>
      <c r="D3113" s="248">
        <v>25335</v>
      </c>
      <c r="E3113" s="137">
        <f t="shared" si="1273"/>
        <v>110</v>
      </c>
      <c r="F3113" s="577">
        <f t="shared" si="1274"/>
        <v>175</v>
      </c>
      <c r="G3113" s="537"/>
      <c r="H3113" s="1093"/>
      <c r="I3113" s="316">
        <v>209000</v>
      </c>
    </row>
    <row r="3114" spans="1:9" ht="15" customHeight="1">
      <c r="A3114" s="357">
        <v>45278</v>
      </c>
      <c r="B3114" s="81">
        <v>8205</v>
      </c>
      <c r="C3114" s="173">
        <v>24800</v>
      </c>
      <c r="D3114" s="248">
        <v>25030</v>
      </c>
      <c r="E3114" s="137">
        <f t="shared" si="1273"/>
        <v>230</v>
      </c>
      <c r="F3114" s="577">
        <f t="shared" ref="F3114:F3121" si="1275">C3114-C3113</f>
        <v>-425</v>
      </c>
      <c r="G3114" s="537"/>
      <c r="H3114" s="1093"/>
      <c r="I3114" s="316">
        <v>207500</v>
      </c>
    </row>
    <row r="3115" spans="1:9" ht="15" customHeight="1">
      <c r="A3115" s="357">
        <v>45279</v>
      </c>
      <c r="B3115" s="81">
        <v>8190</v>
      </c>
      <c r="C3115" s="173">
        <v>24750</v>
      </c>
      <c r="D3115" s="248">
        <v>25050</v>
      </c>
      <c r="E3115" s="137">
        <f t="shared" si="1273"/>
        <v>300</v>
      </c>
      <c r="F3115" s="577">
        <f t="shared" si="1275"/>
        <v>-50</v>
      </c>
      <c r="G3115" s="537"/>
      <c r="H3115" s="1093"/>
      <c r="I3115" s="316">
        <v>208000</v>
      </c>
    </row>
    <row r="3116" spans="1:9" ht="15" customHeight="1">
      <c r="A3116" s="357">
        <v>45280</v>
      </c>
      <c r="B3116" s="81">
        <v>8040</v>
      </c>
      <c r="C3116" s="173">
        <v>24875</v>
      </c>
      <c r="D3116" s="248">
        <v>25055</v>
      </c>
      <c r="E3116" s="137">
        <f t="shared" si="1273"/>
        <v>180</v>
      </c>
      <c r="F3116" s="577">
        <f t="shared" si="1275"/>
        <v>125</v>
      </c>
      <c r="G3116" s="537"/>
      <c r="H3116" s="1093"/>
      <c r="I3116" s="316">
        <v>208500</v>
      </c>
    </row>
    <row r="3117" spans="1:9" ht="15" customHeight="1">
      <c r="A3117" s="357">
        <v>45281</v>
      </c>
      <c r="B3117" s="81">
        <v>7730</v>
      </c>
      <c r="C3117" s="173">
        <v>24775</v>
      </c>
      <c r="D3117" s="248">
        <v>25050</v>
      </c>
      <c r="E3117" s="137">
        <f t="shared" ref="E3117:E3122" si="1276">D3117-C3117</f>
        <v>275</v>
      </c>
      <c r="F3117" s="577">
        <f t="shared" si="1275"/>
        <v>-100</v>
      </c>
      <c r="G3117" s="537"/>
      <c r="H3117" s="1093"/>
      <c r="I3117" s="316">
        <v>208500</v>
      </c>
    </row>
    <row r="3118" spans="1:9" ht="15" customHeight="1">
      <c r="A3118" s="357">
        <v>45282</v>
      </c>
      <c r="B3118" s="81">
        <v>7755</v>
      </c>
      <c r="C3118" s="173">
        <v>25035</v>
      </c>
      <c r="D3118" s="248">
        <v>25350</v>
      </c>
      <c r="E3118" s="137">
        <f t="shared" si="1276"/>
        <v>315</v>
      </c>
      <c r="F3118" s="577">
        <f t="shared" si="1275"/>
        <v>260</v>
      </c>
      <c r="G3118" s="537"/>
      <c r="H3118" s="1093"/>
      <c r="I3118" s="316">
        <v>208500</v>
      </c>
    </row>
    <row r="3119" spans="1:9" ht="15" customHeight="1">
      <c r="A3119" s="1108">
        <v>45287</v>
      </c>
      <c r="B3119" s="81">
        <v>7745</v>
      </c>
      <c r="C3119" s="173">
        <v>25075</v>
      </c>
      <c r="D3119" s="248">
        <v>25300</v>
      </c>
      <c r="E3119" s="137">
        <f t="shared" si="1276"/>
        <v>225</v>
      </c>
      <c r="F3119" s="577">
        <f>C3119-C3118</f>
        <v>40</v>
      </c>
      <c r="G3119" s="537"/>
      <c r="H3119" s="1093"/>
      <c r="I3119" s="316">
        <v>214000</v>
      </c>
    </row>
    <row r="3120" spans="1:9" ht="15" customHeight="1">
      <c r="A3120" s="1110">
        <v>45288</v>
      </c>
      <c r="B3120" s="81">
        <v>7705</v>
      </c>
      <c r="C3120" s="173">
        <v>25360</v>
      </c>
      <c r="D3120" s="248">
        <v>25650</v>
      </c>
      <c r="E3120" s="137">
        <f t="shared" si="1276"/>
        <v>290</v>
      </c>
      <c r="F3120" s="577">
        <f t="shared" si="1275"/>
        <v>285</v>
      </c>
      <c r="I3120" s="1111">
        <v>214000</v>
      </c>
    </row>
    <row r="3121" spans="1:9" ht="15" customHeight="1" thickBot="1">
      <c r="A3121" s="1117">
        <v>45289</v>
      </c>
      <c r="B3121" s="85">
        <v>7685</v>
      </c>
      <c r="C3121" s="174">
        <v>25175</v>
      </c>
      <c r="D3121" s="1118">
        <v>25500</v>
      </c>
      <c r="E3121" s="138">
        <f t="shared" si="1276"/>
        <v>325</v>
      </c>
      <c r="F3121" s="176">
        <f t="shared" si="1275"/>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6"/>
        <v>275</v>
      </c>
      <c r="F3122" s="577">
        <f t="shared" ref="F3122:F3129" si="1277">C3122-C3121</f>
        <v>-25</v>
      </c>
      <c r="G3122" s="537"/>
      <c r="H3122" s="1093"/>
      <c r="I3122" s="1119">
        <v>208750</v>
      </c>
    </row>
    <row r="3123" spans="1:9" ht="15" customHeight="1">
      <c r="A3123" s="1122">
        <v>45294</v>
      </c>
      <c r="B3123" s="81">
        <v>7730</v>
      </c>
      <c r="C3123" s="173">
        <v>25050</v>
      </c>
      <c r="D3123" s="248">
        <v>25250</v>
      </c>
      <c r="E3123" s="137">
        <f t="shared" ref="E3123:E3129" si="1278">D3123-C3123</f>
        <v>200</v>
      </c>
      <c r="F3123" s="577">
        <f t="shared" si="1277"/>
        <v>-100</v>
      </c>
      <c r="G3123" s="537"/>
      <c r="H3123" s="1093"/>
      <c r="I3123" s="316">
        <v>210250</v>
      </c>
    </row>
    <row r="3124" spans="1:9" ht="15" customHeight="1">
      <c r="A3124" s="1125">
        <v>45295</v>
      </c>
      <c r="B3124" s="81">
        <v>7755</v>
      </c>
      <c r="C3124" s="173">
        <v>24925</v>
      </c>
      <c r="D3124" s="248">
        <v>25205</v>
      </c>
      <c r="E3124" s="137">
        <f t="shared" si="1278"/>
        <v>280</v>
      </c>
      <c r="F3124" s="577">
        <f t="shared" si="1277"/>
        <v>-125</v>
      </c>
      <c r="G3124" s="537"/>
      <c r="H3124" s="1093"/>
      <c r="I3124" s="316">
        <v>211000</v>
      </c>
    </row>
    <row r="3125" spans="1:9" ht="15" customHeight="1">
      <c r="A3125" s="1127">
        <v>45296</v>
      </c>
      <c r="B3125" s="81">
        <v>7450</v>
      </c>
      <c r="C3125" s="173">
        <v>24200</v>
      </c>
      <c r="D3125" s="248">
        <v>24450</v>
      </c>
      <c r="E3125" s="137">
        <f t="shared" si="1278"/>
        <v>250</v>
      </c>
      <c r="F3125" s="577">
        <f t="shared" si="1277"/>
        <v>-725</v>
      </c>
      <c r="I3125" s="316">
        <v>208250</v>
      </c>
    </row>
    <row r="3126" spans="1:9" ht="15" customHeight="1">
      <c r="A3126" s="1128">
        <v>45299</v>
      </c>
      <c r="B3126" s="81">
        <v>7450</v>
      </c>
      <c r="C3126" s="173">
        <v>24400</v>
      </c>
      <c r="D3126" s="248">
        <v>24600</v>
      </c>
      <c r="E3126" s="137">
        <f t="shared" si="1278"/>
        <v>200</v>
      </c>
      <c r="F3126" s="577">
        <f t="shared" si="1277"/>
        <v>200</v>
      </c>
      <c r="I3126" s="316">
        <v>205750</v>
      </c>
    </row>
    <row r="3127" spans="1:9" ht="15" customHeight="1">
      <c r="A3127" s="1129">
        <v>45300</v>
      </c>
      <c r="B3127" s="81">
        <v>7445</v>
      </c>
      <c r="C3127" s="173">
        <v>24300</v>
      </c>
      <c r="D3127" s="248">
        <v>24485</v>
      </c>
      <c r="E3127" s="137">
        <f t="shared" si="1278"/>
        <v>185</v>
      </c>
      <c r="F3127" s="577">
        <f t="shared" si="1277"/>
        <v>-100</v>
      </c>
      <c r="I3127" s="316">
        <v>205000</v>
      </c>
    </row>
    <row r="3128" spans="1:9" ht="15" customHeight="1">
      <c r="A3128" s="1130">
        <v>45301</v>
      </c>
      <c r="B3128" s="81">
        <v>7460</v>
      </c>
      <c r="C3128" s="173">
        <v>24025</v>
      </c>
      <c r="D3128" s="248">
        <v>24350</v>
      </c>
      <c r="E3128" s="137">
        <f t="shared" si="1278"/>
        <v>325</v>
      </c>
      <c r="F3128" s="577">
        <f t="shared" si="1277"/>
        <v>-275</v>
      </c>
      <c r="I3128" s="1131">
        <v>205000</v>
      </c>
    </row>
    <row r="3129" spans="1:9" ht="15" customHeight="1">
      <c r="A3129" s="1133">
        <v>45302</v>
      </c>
      <c r="B3129" s="81">
        <v>7505</v>
      </c>
      <c r="C3129" s="173">
        <v>24300</v>
      </c>
      <c r="D3129" s="248">
        <v>24600</v>
      </c>
      <c r="E3129" s="137">
        <f t="shared" si="1278"/>
        <v>300</v>
      </c>
      <c r="F3129" s="577">
        <f t="shared" si="1277"/>
        <v>275</v>
      </c>
      <c r="G3129" s="540"/>
      <c r="H3129" s="1140"/>
      <c r="I3129" s="316">
        <v>206500</v>
      </c>
    </row>
    <row r="3130" spans="1:9" ht="15" customHeight="1">
      <c r="A3130" s="1135">
        <v>45303</v>
      </c>
      <c r="B3130" s="81">
        <v>7395</v>
      </c>
      <c r="C3130" s="173">
        <v>24350</v>
      </c>
      <c r="D3130" s="1136">
        <v>24700</v>
      </c>
      <c r="E3130" s="137">
        <f t="shared" ref="E3130" si="1279">D3130-C3130</f>
        <v>350</v>
      </c>
      <c r="F3130" s="577">
        <f t="shared" ref="F3130" si="1280">C3130-C3129</f>
        <v>50</v>
      </c>
      <c r="G3130" s="537"/>
      <c r="H3130" s="1093"/>
      <c r="I3130" s="1141">
        <v>206500</v>
      </c>
    </row>
    <row r="3131" spans="1:9" ht="15" customHeight="1">
      <c r="A3131" s="1138">
        <v>45306</v>
      </c>
      <c r="B3131" s="81">
        <v>7320</v>
      </c>
      <c r="C3131" s="173">
        <v>24550</v>
      </c>
      <c r="D3131" s="1139">
        <v>24850</v>
      </c>
      <c r="E3131" s="137">
        <f t="shared" ref="E3131" si="1281">D3131-C3131</f>
        <v>300</v>
      </c>
      <c r="F3131" s="577">
        <f t="shared" ref="F3131" si="1282">C3131-C3130</f>
        <v>200</v>
      </c>
      <c r="G3131" s="537"/>
      <c r="H3131" s="1093"/>
      <c r="I3131" s="1141">
        <v>209500</v>
      </c>
    </row>
    <row r="3132" spans="1:9" ht="15" customHeight="1">
      <c r="A3132" s="1143">
        <v>45307</v>
      </c>
      <c r="B3132" s="81">
        <v>6995</v>
      </c>
      <c r="C3132" s="173">
        <v>24500</v>
      </c>
      <c r="D3132" s="1144">
        <v>24800</v>
      </c>
      <c r="E3132" s="137">
        <f t="shared" ref="E3132" si="1283">D3132-C3132</f>
        <v>300</v>
      </c>
      <c r="F3132" s="577">
        <f t="shared" ref="F3132" si="1284">C3132-C3131</f>
        <v>-50</v>
      </c>
      <c r="G3132" s="537"/>
      <c r="H3132" s="1093"/>
      <c r="I3132" s="1141">
        <v>210000</v>
      </c>
    </row>
    <row r="3133" spans="1:9" ht="15" customHeight="1">
      <c r="A3133" s="1146">
        <v>45308</v>
      </c>
      <c r="B3133" s="81">
        <v>7015</v>
      </c>
      <c r="C3133" s="173">
        <v>25025</v>
      </c>
      <c r="D3133" s="1147">
        <v>25250</v>
      </c>
      <c r="E3133" s="137">
        <f t="shared" ref="E3133" si="1285">D3133-C3133</f>
        <v>225</v>
      </c>
      <c r="F3133" s="577">
        <f t="shared" ref="F3133" si="1286">C3133-C3132</f>
        <v>525</v>
      </c>
      <c r="G3133" s="537"/>
      <c r="H3133" s="1093"/>
      <c r="I3133" s="1141">
        <v>213750</v>
      </c>
    </row>
    <row r="3134" spans="1:9" ht="15" customHeight="1">
      <c r="A3134" s="1150">
        <v>45309</v>
      </c>
      <c r="B3134" s="81">
        <v>7020</v>
      </c>
      <c r="C3134" s="173">
        <v>25200</v>
      </c>
      <c r="D3134" s="1151">
        <v>25400</v>
      </c>
      <c r="E3134" s="137">
        <f t="shared" ref="E3134" si="1287">D3134-C3134</f>
        <v>200</v>
      </c>
      <c r="F3134" s="577">
        <f t="shared" ref="F3134" si="1288">C3134-C3133</f>
        <v>175</v>
      </c>
      <c r="G3134" s="537"/>
      <c r="H3134" s="1093"/>
      <c r="I3134" s="1141">
        <v>212500</v>
      </c>
    </row>
    <row r="3135" spans="1:9" ht="15" customHeight="1">
      <c r="A3135" s="1153">
        <v>45310</v>
      </c>
      <c r="B3135" s="81">
        <v>7030</v>
      </c>
      <c r="C3135" s="173">
        <v>25550</v>
      </c>
      <c r="D3135" s="248">
        <v>25750</v>
      </c>
      <c r="E3135" s="137">
        <f t="shared" ref="E3135:E3144" si="1289">D3135-C3135</f>
        <v>200</v>
      </c>
      <c r="F3135" s="577">
        <f t="shared" ref="F3135:F3142" si="1290">C3135-C3134</f>
        <v>350</v>
      </c>
      <c r="G3135" s="537"/>
      <c r="H3135" s="1093"/>
      <c r="I3135" s="316">
        <v>214000</v>
      </c>
    </row>
    <row r="3136" spans="1:9" ht="15" customHeight="1">
      <c r="A3136" s="1155">
        <v>45313</v>
      </c>
      <c r="B3136" s="81">
        <v>6900</v>
      </c>
      <c r="C3136" s="173">
        <v>25375</v>
      </c>
      <c r="D3136" s="248">
        <v>25650</v>
      </c>
      <c r="E3136" s="137">
        <f t="shared" si="1289"/>
        <v>275</v>
      </c>
      <c r="F3136" s="577">
        <f t="shared" si="1290"/>
        <v>-175</v>
      </c>
      <c r="G3136" s="537"/>
      <c r="H3136" s="1093"/>
      <c r="I3136" s="316">
        <v>214000</v>
      </c>
    </row>
    <row r="3137" spans="1:9" ht="15" customHeight="1">
      <c r="A3137" s="1157">
        <v>45314</v>
      </c>
      <c r="B3137" s="81">
        <v>6645</v>
      </c>
      <c r="C3137" s="173">
        <v>26000</v>
      </c>
      <c r="D3137" s="248">
        <v>26165</v>
      </c>
      <c r="E3137" s="137">
        <f t="shared" si="1289"/>
        <v>165</v>
      </c>
      <c r="F3137" s="577">
        <f t="shared" si="1290"/>
        <v>625</v>
      </c>
      <c r="G3137" s="537"/>
      <c r="H3137" s="1093"/>
      <c r="I3137" s="316">
        <v>217250</v>
      </c>
    </row>
    <row r="3138" spans="1:9" ht="15" customHeight="1">
      <c r="A3138" s="1159">
        <v>45315</v>
      </c>
      <c r="B3138" s="81">
        <v>6555</v>
      </c>
      <c r="C3138" s="173">
        <v>26350</v>
      </c>
      <c r="D3138" s="248">
        <v>26475</v>
      </c>
      <c r="E3138" s="137">
        <f t="shared" si="1289"/>
        <v>125</v>
      </c>
      <c r="F3138" s="577">
        <f t="shared" si="1290"/>
        <v>350</v>
      </c>
      <c r="G3138" s="537"/>
      <c r="H3138" s="1093"/>
      <c r="I3138" s="316">
        <v>217500</v>
      </c>
    </row>
    <row r="3139" spans="1:9" ht="15" customHeight="1">
      <c r="A3139" s="1161">
        <v>45316</v>
      </c>
      <c r="B3139" s="81">
        <v>6515</v>
      </c>
      <c r="C3139" s="173">
        <v>26450</v>
      </c>
      <c r="D3139" s="248">
        <v>26650</v>
      </c>
      <c r="E3139" s="137">
        <f t="shared" si="1289"/>
        <v>200</v>
      </c>
      <c r="F3139" s="577">
        <f t="shared" si="1290"/>
        <v>100</v>
      </c>
      <c r="I3139" s="316">
        <v>219750</v>
      </c>
    </row>
    <row r="3140" spans="1:9" ht="15" customHeight="1">
      <c r="A3140" s="1162">
        <v>45317</v>
      </c>
      <c r="B3140" s="81">
        <v>6515</v>
      </c>
      <c r="C3140" s="173">
        <v>26550</v>
      </c>
      <c r="D3140" s="248">
        <v>26725</v>
      </c>
      <c r="E3140" s="137">
        <f t="shared" si="1289"/>
        <v>175</v>
      </c>
      <c r="F3140" s="577">
        <f t="shared" si="1290"/>
        <v>100</v>
      </c>
      <c r="I3140" s="316">
        <v>222500</v>
      </c>
    </row>
    <row r="3141" spans="1:9" ht="15" customHeight="1">
      <c r="A3141" s="1163">
        <v>45318</v>
      </c>
      <c r="B3141" s="81">
        <v>6340</v>
      </c>
      <c r="C3141" s="173">
        <v>26350</v>
      </c>
      <c r="D3141" s="248">
        <v>26575</v>
      </c>
      <c r="E3141" s="137">
        <f t="shared" si="1289"/>
        <v>225</v>
      </c>
      <c r="F3141" s="577">
        <f t="shared" si="1290"/>
        <v>-200</v>
      </c>
      <c r="I3141" s="316">
        <v>221250</v>
      </c>
    </row>
    <row r="3142" spans="1:9" ht="15" customHeight="1">
      <c r="A3142" s="1165">
        <v>45321</v>
      </c>
      <c r="B3142" s="81">
        <v>6605</v>
      </c>
      <c r="C3142" s="173">
        <v>26050</v>
      </c>
      <c r="D3142" s="248">
        <v>26200</v>
      </c>
      <c r="E3142" s="137">
        <f t="shared" si="1289"/>
        <v>150</v>
      </c>
      <c r="F3142" s="577">
        <f t="shared" si="1290"/>
        <v>-300</v>
      </c>
      <c r="I3142" s="316">
        <v>219250</v>
      </c>
    </row>
    <row r="3143" spans="1:9" ht="15" customHeight="1" thickBot="1">
      <c r="A3143" s="1171">
        <v>45322</v>
      </c>
      <c r="B3143" s="85">
        <v>6605</v>
      </c>
      <c r="C3143" s="174">
        <v>26000</v>
      </c>
      <c r="D3143" s="1172">
        <v>26200</v>
      </c>
      <c r="E3143" s="138">
        <f t="shared" si="1289"/>
        <v>200</v>
      </c>
      <c r="F3143" s="176">
        <f t="shared" ref="F3143:F3153" si="1291">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89"/>
        <v>260</v>
      </c>
      <c r="F3144" s="577">
        <f t="shared" si="1291"/>
        <v>-300</v>
      </c>
      <c r="G3144" s="537"/>
      <c r="H3144" s="1093"/>
      <c r="I3144" s="316">
        <v>217000</v>
      </c>
    </row>
    <row r="3145" spans="1:9" ht="15" customHeight="1">
      <c r="A3145" s="1176">
        <v>45324</v>
      </c>
      <c r="B3145" s="81">
        <v>6415</v>
      </c>
      <c r="C3145" s="173">
        <v>25475</v>
      </c>
      <c r="D3145" s="1178">
        <v>25800</v>
      </c>
      <c r="E3145" s="137">
        <f t="shared" ref="E3145" si="1292">D3145-C3145</f>
        <v>325</v>
      </c>
      <c r="F3145" s="577">
        <f t="shared" si="1291"/>
        <v>-225</v>
      </c>
      <c r="G3145" s="537"/>
      <c r="H3145" s="1093"/>
      <c r="I3145" s="1177">
        <v>214750</v>
      </c>
    </row>
    <row r="3146" spans="1:9" ht="15" customHeight="1">
      <c r="A3146" s="1180">
        <v>45327</v>
      </c>
      <c r="B3146" s="81">
        <v>6295</v>
      </c>
      <c r="C3146" s="173">
        <v>24780</v>
      </c>
      <c r="D3146" s="1182">
        <v>25150</v>
      </c>
      <c r="E3146" s="137">
        <f t="shared" ref="E3146" si="1293">D3146-C3146</f>
        <v>370</v>
      </c>
      <c r="F3146" s="577">
        <f t="shared" si="1291"/>
        <v>-695</v>
      </c>
      <c r="G3146" s="537"/>
      <c r="H3146" s="1093"/>
      <c r="I3146" s="1181">
        <v>211250</v>
      </c>
    </row>
    <row r="3147" spans="1:9" ht="15" customHeight="1">
      <c r="A3147" s="1184">
        <v>45328</v>
      </c>
      <c r="B3147" s="81">
        <v>6280</v>
      </c>
      <c r="C3147" s="173">
        <v>25075</v>
      </c>
      <c r="D3147" s="1185">
        <v>25350</v>
      </c>
      <c r="E3147" s="137">
        <f t="shared" ref="E3147" si="1294">D3147-C3147</f>
        <v>275</v>
      </c>
      <c r="F3147" s="577">
        <f t="shared" si="1291"/>
        <v>295</v>
      </c>
      <c r="G3147" s="537"/>
      <c r="H3147" s="1093"/>
      <c r="I3147" s="1186">
        <v>207750</v>
      </c>
    </row>
    <row r="3148" spans="1:9" ht="15" customHeight="1">
      <c r="A3148" s="1188">
        <v>45329</v>
      </c>
      <c r="B3148" s="81">
        <v>6230</v>
      </c>
      <c r="C3148" s="173">
        <v>25150</v>
      </c>
      <c r="D3148" s="1190">
        <v>25350</v>
      </c>
      <c r="E3148" s="137">
        <f t="shared" ref="E3148:E3188" si="1295">D3148-C3148</f>
        <v>200</v>
      </c>
      <c r="F3148" s="577">
        <f t="shared" si="1291"/>
        <v>75</v>
      </c>
      <c r="G3148" s="537"/>
      <c r="H3148" s="1093"/>
      <c r="I3148" s="1189">
        <v>210000</v>
      </c>
    </row>
    <row r="3149" spans="1:9" ht="15" customHeight="1">
      <c r="A3149" s="1192">
        <v>45330</v>
      </c>
      <c r="B3149" s="81">
        <v>6170</v>
      </c>
      <c r="C3149" s="173">
        <v>25600</v>
      </c>
      <c r="D3149" s="248">
        <v>25760</v>
      </c>
      <c r="E3149" s="137">
        <f t="shared" si="1295"/>
        <v>160</v>
      </c>
      <c r="F3149" s="577">
        <f t="shared" si="1291"/>
        <v>450</v>
      </c>
      <c r="I3149" s="1193">
        <v>214500</v>
      </c>
    </row>
    <row r="3150" spans="1:9" ht="15" customHeight="1">
      <c r="A3150" s="1192">
        <v>45331</v>
      </c>
      <c r="B3150" s="81">
        <v>6300</v>
      </c>
      <c r="C3150" s="173">
        <v>25980</v>
      </c>
      <c r="D3150" s="248">
        <v>26250</v>
      </c>
      <c r="E3150" s="137">
        <f t="shared" si="1295"/>
        <v>270</v>
      </c>
      <c r="F3150" s="577">
        <f t="shared" si="1291"/>
        <v>380</v>
      </c>
      <c r="I3150" s="1622"/>
    </row>
    <row r="3151" spans="1:9" ht="15" customHeight="1">
      <c r="A3151" s="1192">
        <v>45334</v>
      </c>
      <c r="B3151" s="81">
        <v>6280</v>
      </c>
      <c r="C3151" s="173">
        <v>26650</v>
      </c>
      <c r="D3151" s="248">
        <v>26850</v>
      </c>
      <c r="E3151" s="137">
        <f t="shared" si="1295"/>
        <v>200</v>
      </c>
      <c r="F3151" s="577">
        <f t="shared" si="1291"/>
        <v>670</v>
      </c>
      <c r="G3151" s="537"/>
      <c r="H3151" s="1093"/>
      <c r="I3151" s="1622"/>
    </row>
    <row r="3152" spans="1:9" ht="15" customHeight="1">
      <c r="A3152" s="1196">
        <v>45335</v>
      </c>
      <c r="B3152" s="81">
        <v>6280</v>
      </c>
      <c r="C3152" s="173">
        <v>27500</v>
      </c>
      <c r="D3152" s="248">
        <v>27680</v>
      </c>
      <c r="E3152" s="137">
        <f t="shared" si="1295"/>
        <v>180</v>
      </c>
      <c r="F3152" s="577">
        <f t="shared" si="1291"/>
        <v>850</v>
      </c>
      <c r="G3152" s="537"/>
      <c r="H3152" s="1093"/>
      <c r="I3152" s="1622"/>
    </row>
    <row r="3153" spans="1:9" ht="15" customHeight="1">
      <c r="A3153" s="1198">
        <v>45336</v>
      </c>
      <c r="B3153" s="81">
        <v>6215</v>
      </c>
      <c r="C3153" s="173">
        <v>27265</v>
      </c>
      <c r="D3153" s="248">
        <v>27500</v>
      </c>
      <c r="E3153" s="137">
        <f t="shared" si="1295"/>
        <v>235</v>
      </c>
      <c r="F3153" s="577">
        <f t="shared" si="1291"/>
        <v>-235</v>
      </c>
      <c r="G3153" s="537"/>
      <c r="H3153" s="1093"/>
      <c r="I3153" s="1622"/>
    </row>
    <row r="3154" spans="1:9" ht="15" customHeight="1">
      <c r="A3154" s="1200">
        <v>45337</v>
      </c>
      <c r="B3154" s="81">
        <v>6155</v>
      </c>
      <c r="C3154" s="173">
        <v>27275</v>
      </c>
      <c r="D3154" s="248">
        <v>27550</v>
      </c>
      <c r="E3154" s="137">
        <f t="shared" si="1295"/>
        <v>275</v>
      </c>
      <c r="F3154" s="577">
        <f t="shared" ref="F3154:F3155" si="1296">C3154-C3153</f>
        <v>10</v>
      </c>
      <c r="I3154" s="1622"/>
    </row>
    <row r="3155" spans="1:9" ht="15" customHeight="1">
      <c r="A3155" s="1202">
        <v>45338</v>
      </c>
      <c r="B3155" s="81">
        <v>5950</v>
      </c>
      <c r="C3155" s="173">
        <v>26950</v>
      </c>
      <c r="D3155" s="248">
        <v>27105</v>
      </c>
      <c r="E3155" s="137">
        <f t="shared" si="1295"/>
        <v>155</v>
      </c>
      <c r="F3155" s="577">
        <f t="shared" si="1296"/>
        <v>-325</v>
      </c>
      <c r="G3155" s="537"/>
      <c r="H3155" s="1093"/>
      <c r="I3155" s="1622"/>
    </row>
    <row r="3156" spans="1:9" ht="15" customHeight="1">
      <c r="A3156" s="1204">
        <v>45341</v>
      </c>
      <c r="B3156" s="81">
        <v>5945</v>
      </c>
      <c r="C3156" s="173">
        <v>26405</v>
      </c>
      <c r="D3156" s="248">
        <v>26650</v>
      </c>
      <c r="E3156" s="137">
        <f t="shared" si="1295"/>
        <v>245</v>
      </c>
      <c r="F3156" s="577">
        <f t="shared" ref="F3156:F3159" si="1297">C3156-C3155</f>
        <v>-545</v>
      </c>
      <c r="I3156" s="316">
        <v>217750</v>
      </c>
    </row>
    <row r="3157" spans="1:9" ht="15" customHeight="1">
      <c r="A3157" s="1205">
        <v>45342</v>
      </c>
      <c r="B3157" s="81">
        <v>5930</v>
      </c>
      <c r="C3157" s="173">
        <v>26250</v>
      </c>
      <c r="D3157" s="248">
        <v>26500</v>
      </c>
      <c r="E3157" s="137">
        <f t="shared" si="1295"/>
        <v>250</v>
      </c>
      <c r="F3157" s="577">
        <f t="shared" si="1297"/>
        <v>-155</v>
      </c>
      <c r="I3157" s="316">
        <v>217500</v>
      </c>
    </row>
    <row r="3158" spans="1:9" ht="15" customHeight="1">
      <c r="A3158" s="1207">
        <v>45343</v>
      </c>
      <c r="B3158" s="81">
        <v>5980</v>
      </c>
      <c r="C3158" s="173">
        <v>26310</v>
      </c>
      <c r="D3158" s="248">
        <v>26565</v>
      </c>
      <c r="E3158" s="137">
        <f t="shared" si="1295"/>
        <v>255</v>
      </c>
      <c r="F3158" s="577">
        <f t="shared" si="1297"/>
        <v>60</v>
      </c>
      <c r="I3158" s="316">
        <v>218000</v>
      </c>
    </row>
    <row r="3159" spans="1:9" ht="15" customHeight="1">
      <c r="A3159" s="1209">
        <v>45344</v>
      </c>
      <c r="B3159" s="81">
        <v>5965</v>
      </c>
      <c r="C3159" s="173">
        <v>25975</v>
      </c>
      <c r="D3159" s="248">
        <v>26200</v>
      </c>
      <c r="E3159" s="137">
        <f t="shared" si="1295"/>
        <v>225</v>
      </c>
      <c r="F3159" s="577">
        <f t="shared" si="1297"/>
        <v>-335</v>
      </c>
      <c r="G3159" s="537"/>
      <c r="H3159" s="1093"/>
      <c r="I3159" s="316">
        <v>217000</v>
      </c>
    </row>
    <row r="3160" spans="1:9" ht="15" customHeight="1">
      <c r="A3160" s="1211">
        <v>45345</v>
      </c>
      <c r="B3160" s="81">
        <v>5945</v>
      </c>
      <c r="C3160" s="173">
        <v>26300</v>
      </c>
      <c r="D3160" s="248">
        <v>26460</v>
      </c>
      <c r="E3160" s="137">
        <f t="shared" si="1295"/>
        <v>160</v>
      </c>
      <c r="F3160" s="577">
        <f t="shared" ref="F3160" si="1298">C3160-C3159</f>
        <v>325</v>
      </c>
      <c r="G3160" s="537"/>
      <c r="H3160" s="1093"/>
      <c r="I3160" s="316">
        <v>216500</v>
      </c>
    </row>
    <row r="3161" spans="1:9" ht="15" customHeight="1">
      <c r="A3161" s="1213">
        <v>45348</v>
      </c>
      <c r="B3161" s="81">
        <v>6000</v>
      </c>
      <c r="C3161" s="173">
        <v>26100</v>
      </c>
      <c r="D3161" s="248">
        <v>26300</v>
      </c>
      <c r="E3161" s="137">
        <f t="shared" si="1295"/>
        <v>200</v>
      </c>
      <c r="F3161" s="577">
        <f t="shared" ref="F3161" si="1299">C3161-C3160</f>
        <v>-200</v>
      </c>
      <c r="G3161" s="537"/>
      <c r="H3161" s="1093"/>
      <c r="I3161" s="316">
        <v>215750</v>
      </c>
    </row>
    <row r="3162" spans="1:9" ht="15" customHeight="1">
      <c r="A3162" s="1215">
        <v>45349</v>
      </c>
      <c r="B3162" s="81">
        <v>6000</v>
      </c>
      <c r="C3162" s="173">
        <v>26075</v>
      </c>
      <c r="D3162" s="248">
        <v>26300</v>
      </c>
      <c r="E3162" s="137">
        <f t="shared" si="1295"/>
        <v>225</v>
      </c>
      <c r="F3162" s="577">
        <f t="shared" ref="F3162" si="1300">C3162-C3161</f>
        <v>-25</v>
      </c>
      <c r="G3162" s="537"/>
      <c r="H3162" s="1093"/>
      <c r="I3162" s="316">
        <v>215750</v>
      </c>
    </row>
    <row r="3163" spans="1:9" ht="15" customHeight="1">
      <c r="A3163" s="1217">
        <v>45350</v>
      </c>
      <c r="B3163" s="81">
        <v>5945</v>
      </c>
      <c r="C3163" s="173">
        <v>26100</v>
      </c>
      <c r="D3163" s="248">
        <v>26375</v>
      </c>
      <c r="E3163" s="137">
        <f t="shared" si="1295"/>
        <v>275</v>
      </c>
      <c r="F3163" s="577">
        <f t="shared" ref="F3163:F3169" si="1301">C3163-C3162</f>
        <v>25</v>
      </c>
      <c r="I3163" s="316">
        <v>217000</v>
      </c>
    </row>
    <row r="3164" spans="1:9" ht="15" customHeight="1" thickBot="1">
      <c r="A3164" s="1220">
        <v>45351</v>
      </c>
      <c r="B3164" s="85">
        <v>5910</v>
      </c>
      <c r="C3164" s="174">
        <v>26375</v>
      </c>
      <c r="D3164" s="1221">
        <v>26530</v>
      </c>
      <c r="E3164" s="138">
        <f t="shared" si="1295"/>
        <v>155</v>
      </c>
      <c r="F3164" s="176">
        <f t="shared" si="1301"/>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5"/>
        <v>250</v>
      </c>
      <c r="F3165" s="577">
        <f t="shared" si="1301"/>
        <v>-225</v>
      </c>
      <c r="I3165" s="316">
        <v>218250</v>
      </c>
    </row>
    <row r="3166" spans="1:9" ht="15" customHeight="1">
      <c r="A3166" s="1224">
        <v>45355</v>
      </c>
      <c r="B3166" s="81">
        <v>5640</v>
      </c>
      <c r="C3166" s="173">
        <v>26600</v>
      </c>
      <c r="D3166" s="248">
        <v>26825</v>
      </c>
      <c r="E3166" s="137">
        <f t="shared" si="1295"/>
        <v>225</v>
      </c>
      <c r="F3166" s="577">
        <f t="shared" si="1301"/>
        <v>450</v>
      </c>
      <c r="I3166" s="316">
        <v>218500</v>
      </c>
    </row>
    <row r="3167" spans="1:9" ht="15" customHeight="1">
      <c r="A3167" s="1226">
        <v>45356</v>
      </c>
      <c r="B3167" s="81">
        <v>5575</v>
      </c>
      <c r="C3167" s="173">
        <v>26500</v>
      </c>
      <c r="D3167" s="248">
        <v>26700</v>
      </c>
      <c r="E3167" s="137">
        <f t="shared" si="1295"/>
        <v>200</v>
      </c>
      <c r="F3167" s="577">
        <f t="shared" si="1301"/>
        <v>-100</v>
      </c>
      <c r="I3167" s="316">
        <v>218750</v>
      </c>
    </row>
    <row r="3168" spans="1:9" ht="15" customHeight="1">
      <c r="A3168" s="1227">
        <v>45357</v>
      </c>
      <c r="B3168" s="81">
        <v>5520</v>
      </c>
      <c r="C3168" s="173">
        <v>27050</v>
      </c>
      <c r="D3168" s="248">
        <v>27110</v>
      </c>
      <c r="E3168" s="137">
        <f t="shared" si="1295"/>
        <v>60</v>
      </c>
      <c r="F3168" s="577">
        <f t="shared" si="1301"/>
        <v>550</v>
      </c>
      <c r="I3168" s="316">
        <v>218000</v>
      </c>
    </row>
    <row r="3169" spans="1:9" ht="15" customHeight="1">
      <c r="A3169" s="1228">
        <v>45358</v>
      </c>
      <c r="B3169" s="81">
        <v>5365</v>
      </c>
      <c r="C3169" s="173">
        <v>27550</v>
      </c>
      <c r="D3169" s="248">
        <v>27635</v>
      </c>
      <c r="E3169" s="137">
        <f t="shared" si="1295"/>
        <v>85</v>
      </c>
      <c r="F3169" s="577">
        <f t="shared" si="1301"/>
        <v>500</v>
      </c>
      <c r="G3169" s="537"/>
      <c r="H3169" s="1093"/>
      <c r="I3169" s="316">
        <v>220500</v>
      </c>
    </row>
    <row r="3170" spans="1:9" ht="15" customHeight="1">
      <c r="A3170" s="1230">
        <v>45359</v>
      </c>
      <c r="B3170" s="81">
        <v>5335</v>
      </c>
      <c r="C3170" s="173">
        <v>27485</v>
      </c>
      <c r="D3170" s="248">
        <v>27675</v>
      </c>
      <c r="E3170" s="137">
        <f t="shared" si="1295"/>
        <v>190</v>
      </c>
      <c r="F3170" s="577">
        <f t="shared" ref="F3170" si="1302">C3170-C3169</f>
        <v>-65</v>
      </c>
      <c r="G3170" s="537"/>
      <c r="H3170" s="1093"/>
      <c r="I3170" s="316">
        <v>221750</v>
      </c>
    </row>
    <row r="3171" spans="1:9" ht="15" customHeight="1">
      <c r="A3171" s="1231">
        <v>45362</v>
      </c>
      <c r="B3171" s="81">
        <v>5300</v>
      </c>
      <c r="C3171" s="173">
        <v>27450</v>
      </c>
      <c r="D3171" s="248">
        <v>27650</v>
      </c>
      <c r="E3171" s="137">
        <f t="shared" si="1295"/>
        <v>200</v>
      </c>
      <c r="F3171" s="577">
        <f t="shared" ref="F3171" si="1303">C3171-C3170</f>
        <v>-35</v>
      </c>
      <c r="G3171" s="537"/>
      <c r="H3171" s="1093"/>
      <c r="I3171" s="316">
        <v>219750</v>
      </c>
    </row>
    <row r="3172" spans="1:9" ht="15" customHeight="1">
      <c r="A3172" s="1234">
        <v>45363</v>
      </c>
      <c r="B3172" s="81">
        <v>5315</v>
      </c>
      <c r="C3172" s="173">
        <v>27600</v>
      </c>
      <c r="D3172" s="248">
        <v>27660</v>
      </c>
      <c r="E3172" s="137">
        <f t="shared" si="1295"/>
        <v>60</v>
      </c>
      <c r="F3172" s="577">
        <f t="shared" ref="F3172" si="1304">C3172-C3171</f>
        <v>150</v>
      </c>
      <c r="G3172" s="537"/>
      <c r="H3172" s="1093"/>
      <c r="I3172" s="316">
        <v>219500</v>
      </c>
    </row>
    <row r="3173" spans="1:9" ht="15" customHeight="1">
      <c r="A3173" s="1237">
        <v>45364</v>
      </c>
      <c r="B3173" s="81">
        <v>5255</v>
      </c>
      <c r="C3173" s="173">
        <v>27625</v>
      </c>
      <c r="D3173" s="248">
        <v>27700</v>
      </c>
      <c r="E3173" s="137">
        <f t="shared" si="1295"/>
        <v>75</v>
      </c>
      <c r="F3173" s="577">
        <f t="shared" ref="F3173" si="1305">C3173-C3172</f>
        <v>25</v>
      </c>
      <c r="G3173" s="537"/>
      <c r="H3173" s="1093"/>
      <c r="I3173" s="316">
        <v>218750</v>
      </c>
    </row>
    <row r="3174" spans="1:9" ht="15" customHeight="1">
      <c r="A3174" s="1239">
        <v>45365</v>
      </c>
      <c r="B3174" s="81">
        <v>5055</v>
      </c>
      <c r="C3174" s="173">
        <v>28055</v>
      </c>
      <c r="D3174" s="248">
        <v>28200</v>
      </c>
      <c r="E3174" s="137">
        <f t="shared" si="1295"/>
        <v>145</v>
      </c>
      <c r="F3174" s="577">
        <f t="shared" ref="F3174" si="1306">C3174-C3173</f>
        <v>430</v>
      </c>
      <c r="G3174" s="537"/>
      <c r="H3174" s="1093"/>
      <c r="I3174" s="316">
        <v>225500</v>
      </c>
    </row>
    <row r="3175" spans="1:9" ht="15" customHeight="1">
      <c r="A3175" s="1241">
        <v>45366</v>
      </c>
      <c r="B3175" s="81">
        <v>5070</v>
      </c>
      <c r="C3175" s="173">
        <v>28410</v>
      </c>
      <c r="D3175" s="248">
        <v>28550</v>
      </c>
      <c r="E3175" s="137">
        <f t="shared" si="1295"/>
        <v>140</v>
      </c>
      <c r="F3175" s="577">
        <f t="shared" ref="F3175:F3179" si="1307">C3175-C3174</f>
        <v>355</v>
      </c>
      <c r="I3175" s="316">
        <v>224000</v>
      </c>
    </row>
    <row r="3176" spans="1:9" ht="15" customHeight="1">
      <c r="A3176" s="1242">
        <v>45369</v>
      </c>
      <c r="B3176" s="81">
        <v>5035</v>
      </c>
      <c r="C3176" s="173">
        <v>28550</v>
      </c>
      <c r="D3176" s="248">
        <v>28725</v>
      </c>
      <c r="E3176" s="137">
        <f t="shared" si="1295"/>
        <v>175</v>
      </c>
      <c r="F3176" s="577">
        <f t="shared" si="1307"/>
        <v>140</v>
      </c>
      <c r="I3176" s="316">
        <v>228250</v>
      </c>
    </row>
    <row r="3177" spans="1:9" ht="15" customHeight="1">
      <c r="A3177" s="1243">
        <v>45370</v>
      </c>
      <c r="B3177" s="81">
        <v>5085</v>
      </c>
      <c r="C3177" s="173">
        <v>27805</v>
      </c>
      <c r="D3177" s="248">
        <v>28000</v>
      </c>
      <c r="E3177" s="137">
        <f t="shared" si="1295"/>
        <v>195</v>
      </c>
      <c r="F3177" s="577">
        <f t="shared" si="1307"/>
        <v>-745</v>
      </c>
      <c r="I3177" s="316">
        <v>230750</v>
      </c>
    </row>
    <row r="3178" spans="1:9" ht="15" customHeight="1">
      <c r="A3178" s="1244">
        <v>45371</v>
      </c>
      <c r="B3178" s="81">
        <v>5125</v>
      </c>
      <c r="C3178" s="173">
        <v>26900</v>
      </c>
      <c r="D3178" s="248">
        <v>27150</v>
      </c>
      <c r="E3178" s="137">
        <f t="shared" si="1295"/>
        <v>250</v>
      </c>
      <c r="F3178" s="577">
        <f t="shared" si="1307"/>
        <v>-905</v>
      </c>
      <c r="I3178" s="316">
        <v>224750</v>
      </c>
    </row>
    <row r="3179" spans="1:9" ht="15" customHeight="1">
      <c r="A3179" s="1246">
        <v>45372</v>
      </c>
      <c r="B3179" s="81">
        <v>4980</v>
      </c>
      <c r="C3179" s="173">
        <v>27700</v>
      </c>
      <c r="D3179" s="248">
        <v>27800</v>
      </c>
      <c r="E3179" s="137">
        <f t="shared" si="1295"/>
        <v>100</v>
      </c>
      <c r="F3179" s="577">
        <f t="shared" si="1307"/>
        <v>800</v>
      </c>
      <c r="G3179" s="537"/>
      <c r="H3179" s="1093"/>
      <c r="I3179" s="316">
        <v>226000</v>
      </c>
    </row>
    <row r="3180" spans="1:9" ht="15" customHeight="1">
      <c r="A3180" s="1248">
        <v>45373</v>
      </c>
      <c r="B3180" s="81">
        <v>4955</v>
      </c>
      <c r="C3180" s="173">
        <v>27550</v>
      </c>
      <c r="D3180" s="248">
        <v>27705</v>
      </c>
      <c r="E3180" s="137">
        <f t="shared" si="1295"/>
        <v>155</v>
      </c>
      <c r="F3180" s="577">
        <f t="shared" ref="F3180" si="1308">C3180-C3179</f>
        <v>-150</v>
      </c>
      <c r="G3180" s="537"/>
      <c r="H3180" s="1093"/>
      <c r="I3180" s="316">
        <v>225750</v>
      </c>
    </row>
    <row r="3181" spans="1:9" ht="15" customHeight="1">
      <c r="A3181" s="1250">
        <v>45376</v>
      </c>
      <c r="B3181" s="81">
        <v>4865</v>
      </c>
      <c r="C3181" s="173">
        <v>27525</v>
      </c>
      <c r="D3181" s="248">
        <v>27650</v>
      </c>
      <c r="E3181" s="137">
        <f t="shared" si="1295"/>
        <v>125</v>
      </c>
      <c r="F3181" s="577">
        <f t="shared" ref="F3181" si="1309">C3181-C3180</f>
        <v>-25</v>
      </c>
      <c r="G3181" s="537"/>
      <c r="H3181" s="1093"/>
      <c r="I3181" s="316">
        <v>225500</v>
      </c>
    </row>
    <row r="3182" spans="1:9" ht="15" customHeight="1">
      <c r="A3182" s="1252">
        <v>45377</v>
      </c>
      <c r="B3182" s="81">
        <v>4775</v>
      </c>
      <c r="C3182" s="173">
        <v>27410</v>
      </c>
      <c r="D3182" s="248">
        <v>27500</v>
      </c>
      <c r="E3182" s="137">
        <f t="shared" si="1295"/>
        <v>90</v>
      </c>
      <c r="F3182" s="577">
        <f t="shared" ref="F3182" si="1310">C3182-C3181</f>
        <v>-115</v>
      </c>
      <c r="G3182" s="537"/>
      <c r="H3182" s="1093"/>
      <c r="I3182" s="316">
        <v>222000</v>
      </c>
    </row>
    <row r="3183" spans="1:9" ht="15" customHeight="1">
      <c r="A3183" s="1254">
        <v>45378</v>
      </c>
      <c r="B3183" s="81">
        <v>4675</v>
      </c>
      <c r="C3183" s="173">
        <v>27355</v>
      </c>
      <c r="D3183" s="248">
        <v>27375</v>
      </c>
      <c r="E3183" s="137">
        <f t="shared" si="1295"/>
        <v>20</v>
      </c>
      <c r="F3183" s="577">
        <f t="shared" ref="F3183" si="1311">C3183-C3182</f>
        <v>-55</v>
      </c>
      <c r="G3183" s="537"/>
      <c r="H3183" s="1093"/>
      <c r="I3183" s="316">
        <v>222250</v>
      </c>
    </row>
    <row r="3184" spans="1:9" ht="15" customHeight="1" thickBot="1">
      <c r="A3184" s="1261">
        <v>45379</v>
      </c>
      <c r="B3184" s="85">
        <v>4570</v>
      </c>
      <c r="C3184" s="174">
        <v>27650</v>
      </c>
      <c r="D3184" s="1262">
        <v>27600</v>
      </c>
      <c r="E3184" s="138">
        <f t="shared" si="1295"/>
        <v>-50</v>
      </c>
      <c r="F3184" s="176">
        <f t="shared" ref="F3184" si="1312">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5"/>
        <v>5</v>
      </c>
      <c r="F3185" s="177">
        <f>C3185-C3184</f>
        <v>195</v>
      </c>
      <c r="G3185" s="538"/>
      <c r="H3185" s="559"/>
      <c r="I3185" s="1265">
        <v>226750</v>
      </c>
    </row>
    <row r="3186" spans="1:9" ht="15" customHeight="1">
      <c r="A3186" s="1267">
        <v>45385</v>
      </c>
      <c r="B3186" s="81">
        <v>4435</v>
      </c>
      <c r="C3186" s="173">
        <v>28025</v>
      </c>
      <c r="D3186" s="248">
        <v>28000</v>
      </c>
      <c r="E3186" s="137">
        <f t="shared" si="1295"/>
        <v>-25</v>
      </c>
      <c r="F3186" s="577">
        <f t="shared" ref="F3186" si="1313">C3186-C3185</f>
        <v>180</v>
      </c>
      <c r="G3186" s="537"/>
      <c r="H3186" s="559"/>
      <c r="I3186" s="316">
        <v>227500</v>
      </c>
    </row>
    <row r="3187" spans="1:9" ht="15" customHeight="1">
      <c r="A3187" s="1269">
        <v>45386</v>
      </c>
      <c r="B3187" s="81">
        <v>4415</v>
      </c>
      <c r="C3187" s="173">
        <v>28450</v>
      </c>
      <c r="D3187" s="248">
        <v>28450</v>
      </c>
      <c r="E3187" s="137">
        <f t="shared" si="1295"/>
        <v>0</v>
      </c>
      <c r="F3187" s="577">
        <f t="shared" ref="F3187:F3188" si="1314">C3187-C3186</f>
        <v>425</v>
      </c>
      <c r="I3187" s="1619"/>
    </row>
    <row r="3188" spans="1:9" ht="15" customHeight="1">
      <c r="A3188" s="1270">
        <v>45387</v>
      </c>
      <c r="B3188" s="81">
        <v>4365</v>
      </c>
      <c r="C3188" s="173">
        <v>28705</v>
      </c>
      <c r="D3188" s="248">
        <v>28900</v>
      </c>
      <c r="E3188" s="137">
        <f t="shared" si="1295"/>
        <v>195</v>
      </c>
      <c r="F3188" s="577">
        <f t="shared" si="1314"/>
        <v>255</v>
      </c>
      <c r="I3188" s="1619"/>
    </row>
    <row r="3189" spans="1:9" ht="15" customHeight="1">
      <c r="A3189" s="1271">
        <v>45390</v>
      </c>
      <c r="B3189" s="81">
        <v>4290</v>
      </c>
      <c r="C3189" s="173">
        <v>29395</v>
      </c>
      <c r="D3189" s="1272">
        <v>29400</v>
      </c>
      <c r="E3189" s="137">
        <f t="shared" ref="E3189:E3192" si="1315">D3189-C3189</f>
        <v>5</v>
      </c>
      <c r="F3189" s="577">
        <f t="shared" ref="F3189:F3197" si="1316">C3189-C3188</f>
        <v>690</v>
      </c>
      <c r="I3189" s="316">
        <v>235000</v>
      </c>
    </row>
    <row r="3190" spans="1:9" ht="15" customHeight="1">
      <c r="A3190" s="1274">
        <v>45391</v>
      </c>
      <c r="B3190" s="81">
        <v>4285</v>
      </c>
      <c r="C3190" s="173">
        <v>30585</v>
      </c>
      <c r="D3190" s="248">
        <v>30560</v>
      </c>
      <c r="E3190" s="137">
        <f t="shared" si="1315"/>
        <v>-25</v>
      </c>
      <c r="F3190" s="577">
        <f t="shared" si="1316"/>
        <v>1190</v>
      </c>
      <c r="I3190" s="316">
        <f>246000-8500</f>
        <v>237500</v>
      </c>
    </row>
    <row r="3191" spans="1:9" ht="15" customHeight="1">
      <c r="A3191" s="1274">
        <v>45392</v>
      </c>
      <c r="B3191" s="81">
        <v>4185</v>
      </c>
      <c r="C3191" s="173">
        <v>32925</v>
      </c>
      <c r="D3191" s="248">
        <v>32825</v>
      </c>
      <c r="E3191" s="137">
        <f t="shared" si="1315"/>
        <v>-100</v>
      </c>
      <c r="F3191" s="577">
        <f t="shared" si="1316"/>
        <v>2340</v>
      </c>
      <c r="I3191" s="316">
        <v>246000</v>
      </c>
    </row>
    <row r="3192" spans="1:9" ht="15" customHeight="1">
      <c r="A3192" s="1276">
        <v>45393</v>
      </c>
      <c r="B3192" s="81">
        <v>4145</v>
      </c>
      <c r="C3192" s="173">
        <v>31850</v>
      </c>
      <c r="D3192" s="248">
        <v>31675</v>
      </c>
      <c r="E3192" s="137">
        <f t="shared" si="1315"/>
        <v>-175</v>
      </c>
      <c r="F3192" s="577">
        <f t="shared" si="1316"/>
        <v>-1075</v>
      </c>
      <c r="G3192" s="537"/>
      <c r="H3192" s="1093"/>
      <c r="I3192" s="316">
        <v>246250</v>
      </c>
    </row>
    <row r="3193" spans="1:9" ht="15" customHeight="1">
      <c r="A3193" s="1278">
        <v>45394</v>
      </c>
      <c r="B3193" s="81">
        <v>4115</v>
      </c>
      <c r="C3193" s="173">
        <v>32975</v>
      </c>
      <c r="D3193" s="248">
        <v>32800</v>
      </c>
      <c r="E3193" s="137">
        <f t="shared" ref="E3193:E3223" si="1317">D3193-C3193</f>
        <v>-175</v>
      </c>
      <c r="F3193" s="577">
        <f t="shared" si="1316"/>
        <v>1125</v>
      </c>
      <c r="I3193" s="316">
        <v>248000</v>
      </c>
    </row>
    <row r="3194" spans="1:9" ht="15" customHeight="1">
      <c r="A3194" s="1279">
        <v>45397</v>
      </c>
      <c r="B3194" s="81">
        <v>4115</v>
      </c>
      <c r="C3194" s="173">
        <v>32950</v>
      </c>
      <c r="D3194" s="248">
        <v>32750</v>
      </c>
      <c r="E3194" s="137">
        <f t="shared" si="1317"/>
        <v>-200</v>
      </c>
      <c r="F3194" s="577">
        <f t="shared" si="1316"/>
        <v>-25</v>
      </c>
      <c r="I3194" s="316">
        <v>252750</v>
      </c>
    </row>
    <row r="3195" spans="1:9" ht="15" customHeight="1">
      <c r="A3195" s="1281">
        <v>45398</v>
      </c>
      <c r="B3195" s="81">
        <v>4135</v>
      </c>
      <c r="C3195" s="173">
        <v>32200</v>
      </c>
      <c r="D3195" s="248">
        <v>32150</v>
      </c>
      <c r="E3195" s="137">
        <f t="shared" si="1317"/>
        <v>-50</v>
      </c>
      <c r="F3195" s="577">
        <f t="shared" si="1316"/>
        <v>-750</v>
      </c>
      <c r="I3195" s="316">
        <v>256000</v>
      </c>
    </row>
    <row r="3196" spans="1:9" ht="15" customHeight="1">
      <c r="A3196" s="1283">
        <v>45399</v>
      </c>
      <c r="B3196" s="81">
        <v>4135</v>
      </c>
      <c r="C3196" s="173">
        <v>32640</v>
      </c>
      <c r="D3196" s="248">
        <v>32185</v>
      </c>
      <c r="E3196" s="137">
        <f t="shared" si="1317"/>
        <v>-455</v>
      </c>
      <c r="F3196" s="577">
        <f t="shared" si="1316"/>
        <v>440</v>
      </c>
      <c r="I3196" s="316">
        <v>251750</v>
      </c>
    </row>
    <row r="3197" spans="1:9" ht="15" customHeight="1">
      <c r="A3197" s="1285">
        <v>45400</v>
      </c>
      <c r="B3197" s="81">
        <v>4245</v>
      </c>
      <c r="C3197" s="173">
        <v>34025</v>
      </c>
      <c r="D3197" s="248">
        <v>33710</v>
      </c>
      <c r="E3197" s="137">
        <f t="shared" si="1317"/>
        <v>-315</v>
      </c>
      <c r="F3197" s="577">
        <f t="shared" si="1316"/>
        <v>1385</v>
      </c>
      <c r="G3197" s="537"/>
      <c r="H3197" s="1093"/>
      <c r="I3197" s="316">
        <v>255750</v>
      </c>
    </row>
    <row r="3198" spans="1:9" ht="15" customHeight="1">
      <c r="A3198" s="1287">
        <v>45401</v>
      </c>
      <c r="B3198" s="81">
        <v>4215</v>
      </c>
      <c r="C3198" s="173">
        <v>35685</v>
      </c>
      <c r="D3198" s="248">
        <v>35325</v>
      </c>
      <c r="E3198" s="137">
        <f t="shared" si="1317"/>
        <v>-360</v>
      </c>
      <c r="F3198" s="577">
        <f t="shared" ref="F3198:F3202" si="1318">C3198-C3197</f>
        <v>1660</v>
      </c>
      <c r="I3198" s="316">
        <v>264500</v>
      </c>
    </row>
    <row r="3199" spans="1:9" ht="15" customHeight="1">
      <c r="A3199" s="1289">
        <v>45404</v>
      </c>
      <c r="B3199" s="81">
        <v>4190</v>
      </c>
      <c r="C3199" s="173">
        <v>35250</v>
      </c>
      <c r="D3199" s="248">
        <v>34975</v>
      </c>
      <c r="E3199" s="137">
        <f t="shared" si="1317"/>
        <v>-275</v>
      </c>
      <c r="F3199" s="577">
        <f t="shared" si="1318"/>
        <v>-435</v>
      </c>
      <c r="I3199" s="316">
        <v>281250</v>
      </c>
    </row>
    <row r="3200" spans="1:9" ht="15" customHeight="1">
      <c r="A3200" s="1291">
        <v>45405</v>
      </c>
      <c r="B3200" s="81">
        <v>4415</v>
      </c>
      <c r="C3200" s="173">
        <v>32600</v>
      </c>
      <c r="D3200" s="248">
        <v>32335</v>
      </c>
      <c r="E3200" s="137">
        <f t="shared" si="1317"/>
        <v>-265</v>
      </c>
      <c r="F3200" s="577">
        <f t="shared" si="1318"/>
        <v>-2650</v>
      </c>
      <c r="I3200" s="316">
        <v>265000</v>
      </c>
    </row>
    <row r="3201" spans="1:9" ht="15" customHeight="1">
      <c r="A3201" s="1293">
        <v>45406</v>
      </c>
      <c r="B3201" s="81">
        <v>4450</v>
      </c>
      <c r="C3201" s="173">
        <v>32085</v>
      </c>
      <c r="D3201" s="248">
        <v>31805</v>
      </c>
      <c r="E3201" s="137">
        <f t="shared" si="1317"/>
        <v>-280</v>
      </c>
      <c r="F3201" s="577">
        <f t="shared" si="1318"/>
        <v>-515</v>
      </c>
      <c r="I3201" s="316">
        <v>254500</v>
      </c>
    </row>
    <row r="3202" spans="1:9" ht="15" customHeight="1">
      <c r="A3202" s="1294">
        <v>45407</v>
      </c>
      <c r="B3202" s="81">
        <v>4490</v>
      </c>
      <c r="C3202" s="173">
        <v>32450</v>
      </c>
      <c r="D3202" s="248">
        <v>32300</v>
      </c>
      <c r="E3202" s="137">
        <f t="shared" si="1317"/>
        <v>-150</v>
      </c>
      <c r="F3202" s="577">
        <f t="shared" si="1318"/>
        <v>365</v>
      </c>
      <c r="G3202" s="537"/>
      <c r="H3202" s="1093"/>
      <c r="I3202" s="316">
        <v>255250</v>
      </c>
    </row>
    <row r="3203" spans="1:9" ht="15" customHeight="1">
      <c r="A3203" s="1296">
        <v>45408</v>
      </c>
      <c r="B3203" s="81">
        <v>4735</v>
      </c>
      <c r="C3203" s="173">
        <v>33125</v>
      </c>
      <c r="D3203" s="248">
        <v>33200</v>
      </c>
      <c r="E3203" s="137">
        <f t="shared" si="1317"/>
        <v>75</v>
      </c>
      <c r="F3203" s="577">
        <f t="shared" ref="F3203" si="1319">C3203-C3202</f>
        <v>675</v>
      </c>
      <c r="G3203" s="537"/>
      <c r="H3203" s="1093"/>
      <c r="I3203" s="316">
        <v>260000</v>
      </c>
    </row>
    <row r="3204" spans="1:9" ht="15" customHeight="1">
      <c r="A3204" s="1298">
        <v>45411</v>
      </c>
      <c r="B3204" s="81">
        <v>4770</v>
      </c>
      <c r="C3204" s="173">
        <v>32675</v>
      </c>
      <c r="D3204" s="248">
        <v>32550</v>
      </c>
      <c r="E3204" s="137">
        <f t="shared" si="1317"/>
        <v>-125</v>
      </c>
      <c r="F3204" s="577">
        <f t="shared" ref="F3204:F3206" si="1320">C3204-C3203</f>
        <v>-450</v>
      </c>
      <c r="G3204" s="537"/>
      <c r="H3204" s="1093"/>
      <c r="I3204" s="316">
        <v>260000</v>
      </c>
    </row>
    <row r="3205" spans="1:9" ht="15" customHeight="1" thickBot="1">
      <c r="A3205" s="1302">
        <v>45412</v>
      </c>
      <c r="B3205" s="85">
        <v>4805</v>
      </c>
      <c r="C3205" s="174">
        <v>32300</v>
      </c>
      <c r="D3205" s="1303">
        <v>32150</v>
      </c>
      <c r="E3205" s="138">
        <f t="shared" si="1317"/>
        <v>-150</v>
      </c>
      <c r="F3205" s="176">
        <f t="shared" si="1320"/>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7"/>
        <v>-100</v>
      </c>
      <c r="F3206" s="577">
        <f t="shared" si="1320"/>
        <v>-1150</v>
      </c>
      <c r="G3206" s="537"/>
      <c r="H3206" s="1093"/>
      <c r="I3206" s="1661"/>
    </row>
    <row r="3207" spans="1:9" ht="15" customHeight="1">
      <c r="A3207" s="1308">
        <v>45414</v>
      </c>
      <c r="B3207" s="81">
        <v>4825</v>
      </c>
      <c r="C3207" s="173">
        <v>31375</v>
      </c>
      <c r="D3207" s="248">
        <v>31150</v>
      </c>
      <c r="E3207" s="137">
        <f t="shared" si="1317"/>
        <v>-225</v>
      </c>
      <c r="F3207" s="577">
        <f t="shared" ref="F3207" si="1321">C3207-C3206</f>
        <v>225</v>
      </c>
      <c r="G3207" s="537"/>
      <c r="H3207" s="1093"/>
      <c r="I3207" s="1619"/>
    </row>
    <row r="3208" spans="1:9" ht="15" customHeight="1">
      <c r="A3208" s="1310">
        <v>45415</v>
      </c>
      <c r="B3208" s="81">
        <v>4835</v>
      </c>
      <c r="C3208" s="173">
        <v>32050</v>
      </c>
      <c r="D3208" s="248">
        <v>31900</v>
      </c>
      <c r="E3208" s="137">
        <f t="shared" si="1317"/>
        <v>-150</v>
      </c>
      <c r="F3208" s="577">
        <f t="shared" ref="F3208" si="1322">C3208-C3207</f>
        <v>675</v>
      </c>
      <c r="G3208" s="537"/>
      <c r="H3208" s="1093"/>
      <c r="I3208" s="1619"/>
    </row>
    <row r="3209" spans="1:9" ht="15" customHeight="1">
      <c r="A3209" s="1326">
        <v>45418</v>
      </c>
      <c r="B3209" s="1620"/>
      <c r="C3209" s="1620"/>
      <c r="D3209" s="1620"/>
      <c r="E3209" s="1620"/>
      <c r="F3209" s="1620"/>
      <c r="G3209" s="1620"/>
      <c r="H3209" s="1621"/>
      <c r="I3209" s="1327"/>
    </row>
    <row r="3210" spans="1:9" ht="15" customHeight="1">
      <c r="A3210" s="1315">
        <v>45419</v>
      </c>
      <c r="B3210" s="81">
        <v>4855</v>
      </c>
      <c r="C3210" s="173">
        <v>32575</v>
      </c>
      <c r="D3210" s="248">
        <v>32400</v>
      </c>
      <c r="E3210" s="137">
        <f t="shared" si="1317"/>
        <v>-175</v>
      </c>
      <c r="F3210" s="577">
        <f>C3210-C3208</f>
        <v>525</v>
      </c>
      <c r="G3210" s="537"/>
      <c r="H3210" s="1093"/>
      <c r="I3210" s="316">
        <v>262250</v>
      </c>
    </row>
    <row r="3211" spans="1:9" ht="15" customHeight="1">
      <c r="A3211" s="1317">
        <v>45420</v>
      </c>
      <c r="B3211" s="81">
        <v>4780</v>
      </c>
      <c r="C3211" s="173">
        <v>32650</v>
      </c>
      <c r="D3211" s="248">
        <v>32450</v>
      </c>
      <c r="E3211" s="137">
        <f t="shared" si="1317"/>
        <v>-200</v>
      </c>
      <c r="F3211" s="577">
        <f t="shared" ref="F3211" si="1323">C3211-C3210</f>
        <v>75</v>
      </c>
      <c r="G3211" s="537"/>
      <c r="H3211" s="1093"/>
      <c r="I3211" s="316">
        <v>259750</v>
      </c>
    </row>
    <row r="3212" spans="1:9" ht="15" customHeight="1">
      <c r="A3212" s="1319">
        <v>45421</v>
      </c>
      <c r="B3212" s="81">
        <v>4780</v>
      </c>
      <c r="C3212" s="173">
        <v>32400</v>
      </c>
      <c r="D3212" s="248">
        <v>32150</v>
      </c>
      <c r="E3212" s="137">
        <f t="shared" si="1317"/>
        <v>-250</v>
      </c>
      <c r="F3212" s="577">
        <f t="shared" ref="F3212:F3217" si="1324">C3212-C3211</f>
        <v>-250</v>
      </c>
      <c r="I3212" s="316">
        <v>259750</v>
      </c>
    </row>
    <row r="3213" spans="1:9" ht="15" customHeight="1">
      <c r="A3213" s="1321">
        <v>45422</v>
      </c>
      <c r="B3213" s="81">
        <v>4800</v>
      </c>
      <c r="C3213" s="173">
        <v>32895</v>
      </c>
      <c r="D3213" s="248">
        <v>32675</v>
      </c>
      <c r="E3213" s="137">
        <f t="shared" si="1317"/>
        <v>-220</v>
      </c>
      <c r="F3213" s="577">
        <f t="shared" si="1324"/>
        <v>495</v>
      </c>
      <c r="I3213" s="316">
        <v>261250</v>
      </c>
    </row>
    <row r="3214" spans="1:9" ht="15" customHeight="1">
      <c r="A3214" s="1324">
        <v>45425</v>
      </c>
      <c r="B3214" s="81">
        <v>4760</v>
      </c>
      <c r="C3214" s="173">
        <v>32675</v>
      </c>
      <c r="D3214" s="248">
        <v>32600</v>
      </c>
      <c r="E3214" s="137">
        <f t="shared" si="1317"/>
        <v>-75</v>
      </c>
      <c r="F3214" s="577">
        <f t="shared" si="1324"/>
        <v>-220</v>
      </c>
      <c r="I3214" s="316">
        <v>260500</v>
      </c>
    </row>
    <row r="3215" spans="1:9" ht="15" customHeight="1">
      <c r="A3215" s="1326">
        <v>45426</v>
      </c>
      <c r="B3215" s="81">
        <v>4835</v>
      </c>
      <c r="C3215" s="173">
        <v>33300</v>
      </c>
      <c r="D3215" s="248">
        <v>33325</v>
      </c>
      <c r="E3215" s="137">
        <f t="shared" si="1317"/>
        <v>25</v>
      </c>
      <c r="F3215" s="577">
        <f t="shared" si="1324"/>
        <v>625</v>
      </c>
      <c r="I3215" s="316">
        <f>272000-2500</f>
        <v>269500</v>
      </c>
    </row>
    <row r="3216" spans="1:9" ht="15" customHeight="1">
      <c r="A3216" s="1326">
        <v>45427</v>
      </c>
      <c r="B3216" s="81">
        <v>5015</v>
      </c>
      <c r="C3216" s="173">
        <v>34100</v>
      </c>
      <c r="D3216" s="248">
        <v>33970</v>
      </c>
      <c r="E3216" s="137">
        <f t="shared" si="1317"/>
        <v>-130</v>
      </c>
      <c r="F3216" s="577">
        <f t="shared" si="1324"/>
        <v>800</v>
      </c>
      <c r="I3216" s="316">
        <v>272000</v>
      </c>
    </row>
    <row r="3217" spans="1:9" ht="15" customHeight="1">
      <c r="A3217" s="1330">
        <v>45428</v>
      </c>
      <c r="B3217" s="81">
        <v>4920</v>
      </c>
      <c r="C3217" s="173">
        <v>33625</v>
      </c>
      <c r="D3217" s="248">
        <v>33650</v>
      </c>
      <c r="E3217" s="137">
        <f t="shared" si="1317"/>
        <v>25</v>
      </c>
      <c r="F3217" s="577">
        <f t="shared" si="1324"/>
        <v>-475</v>
      </c>
      <c r="G3217" s="537"/>
      <c r="H3217" s="1093"/>
      <c r="I3217" s="316">
        <v>274500</v>
      </c>
    </row>
    <row r="3218" spans="1:9" ht="15" customHeight="1">
      <c r="A3218" s="1331">
        <v>45429</v>
      </c>
      <c r="B3218" s="81">
        <v>4935</v>
      </c>
      <c r="C3218" s="173">
        <v>34190</v>
      </c>
      <c r="D3218" s="248">
        <v>34300</v>
      </c>
      <c r="E3218" s="137">
        <f t="shared" si="1317"/>
        <v>110</v>
      </c>
      <c r="F3218" s="577">
        <f t="shared" ref="F3218" si="1325">C3218-C3217</f>
        <v>565</v>
      </c>
      <c r="G3218" s="537"/>
      <c r="H3218" s="1093"/>
      <c r="I3218" s="316">
        <v>273500</v>
      </c>
    </row>
    <row r="3219" spans="1:9" ht="15" customHeight="1">
      <c r="A3219" s="1333">
        <v>45432</v>
      </c>
      <c r="B3219" s="81">
        <v>5000</v>
      </c>
      <c r="C3219" s="173">
        <v>34575</v>
      </c>
      <c r="D3219" s="248">
        <v>34800</v>
      </c>
      <c r="E3219" s="137">
        <f t="shared" si="1317"/>
        <v>225</v>
      </c>
      <c r="F3219" s="577">
        <f t="shared" ref="F3219" si="1326">C3219-C3218</f>
        <v>385</v>
      </c>
      <c r="G3219" s="537"/>
      <c r="H3219" s="1093"/>
      <c r="I3219" s="316">
        <v>280000</v>
      </c>
    </row>
    <row r="3220" spans="1:9" ht="15" customHeight="1">
      <c r="A3220" s="1335">
        <v>45433</v>
      </c>
      <c r="B3220" s="81">
        <v>4995</v>
      </c>
      <c r="C3220" s="173">
        <v>34105</v>
      </c>
      <c r="D3220" s="248">
        <v>34350</v>
      </c>
      <c r="E3220" s="137">
        <f t="shared" si="1317"/>
        <v>245</v>
      </c>
      <c r="F3220" s="577">
        <f t="shared" ref="F3220" si="1327">C3220-C3219</f>
        <v>-470</v>
      </c>
      <c r="G3220" s="537"/>
      <c r="H3220" s="1093"/>
      <c r="I3220" s="316">
        <v>274250</v>
      </c>
    </row>
    <row r="3221" spans="1:9" ht="15" customHeight="1">
      <c r="A3221" s="1336">
        <v>45434</v>
      </c>
      <c r="B3221" s="81">
        <v>4945</v>
      </c>
      <c r="C3221" s="173">
        <v>33350</v>
      </c>
      <c r="D3221" s="248">
        <v>33600</v>
      </c>
      <c r="E3221" s="137">
        <f t="shared" si="1317"/>
        <v>250</v>
      </c>
      <c r="F3221" s="577">
        <f t="shared" ref="F3221" si="1328">C3221-C3220</f>
        <v>-755</v>
      </c>
      <c r="G3221" s="537"/>
      <c r="H3221" s="1093"/>
      <c r="I3221" s="316">
        <v>278500</v>
      </c>
    </row>
    <row r="3222" spans="1:9" ht="15" customHeight="1">
      <c r="A3222" s="1337">
        <v>45435</v>
      </c>
      <c r="B3222" s="81">
        <v>4935</v>
      </c>
      <c r="C3222" s="173">
        <v>33125</v>
      </c>
      <c r="D3222" s="248">
        <v>33115</v>
      </c>
      <c r="E3222" s="137">
        <f t="shared" si="1317"/>
        <v>-10</v>
      </c>
      <c r="F3222" s="577">
        <f t="shared" ref="F3222:F3223" si="1329">C3222-C3221</f>
        <v>-225</v>
      </c>
      <c r="I3222" s="316">
        <v>272500</v>
      </c>
    </row>
    <row r="3223" spans="1:9" ht="15" customHeight="1">
      <c r="A3223" s="1339">
        <v>45436</v>
      </c>
      <c r="B3223" s="81">
        <v>4945</v>
      </c>
      <c r="C3223" s="173">
        <v>33725</v>
      </c>
      <c r="D3223" s="248">
        <v>33850</v>
      </c>
      <c r="E3223" s="137">
        <f t="shared" si="1317"/>
        <v>125</v>
      </c>
      <c r="F3223" s="577">
        <f t="shared" si="1329"/>
        <v>600</v>
      </c>
      <c r="I3223" s="316">
        <v>272750</v>
      </c>
    </row>
    <row r="3224" spans="1:9" ht="15" customHeight="1">
      <c r="A3224" s="1340">
        <v>45439</v>
      </c>
      <c r="B3224" s="1620"/>
      <c r="C3224" s="1620"/>
      <c r="D3224" s="1620"/>
      <c r="E3224" s="1620"/>
      <c r="F3224" s="1620"/>
      <c r="G3224" s="1620"/>
      <c r="H3224" s="1621"/>
      <c r="I3224" s="316">
        <v>272250</v>
      </c>
    </row>
    <row r="3225" spans="1:9" ht="15" customHeight="1">
      <c r="A3225" s="1341">
        <v>45440</v>
      </c>
      <c r="B3225" s="81">
        <v>4970</v>
      </c>
      <c r="C3225" s="173">
        <v>33950</v>
      </c>
      <c r="D3225" s="248">
        <v>34125</v>
      </c>
      <c r="E3225" s="137">
        <f t="shared" ref="E3225:E3230" si="1330">D3225-C3225</f>
        <v>175</v>
      </c>
      <c r="F3225" s="577">
        <f>C3225-C3223</f>
        <v>225</v>
      </c>
      <c r="I3225" s="316">
        <v>278750</v>
      </c>
    </row>
    <row r="3226" spans="1:9" ht="15" customHeight="1">
      <c r="A3226" s="1343">
        <v>45441</v>
      </c>
      <c r="B3226" s="81">
        <v>4940</v>
      </c>
      <c r="C3226" s="173">
        <v>33955</v>
      </c>
      <c r="D3226" s="248">
        <v>34100</v>
      </c>
      <c r="E3226" s="137">
        <f t="shared" si="1330"/>
        <v>145</v>
      </c>
      <c r="F3226" s="577">
        <f t="shared" ref="F3226:F3227" si="1331">C3226-C3225</f>
        <v>5</v>
      </c>
      <c r="I3226" s="316">
        <v>279250</v>
      </c>
    </row>
    <row r="3227" spans="1:9" ht="15" customHeight="1">
      <c r="A3227" s="1345">
        <v>45442</v>
      </c>
      <c r="B3227" s="81">
        <v>4940</v>
      </c>
      <c r="C3227" s="173">
        <v>33150</v>
      </c>
      <c r="D3227" s="248">
        <v>33300</v>
      </c>
      <c r="E3227" s="137">
        <f t="shared" si="1330"/>
        <v>150</v>
      </c>
      <c r="F3227" s="577">
        <f t="shared" si="1331"/>
        <v>-805</v>
      </c>
      <c r="G3227" s="537"/>
      <c r="H3227" s="1093"/>
      <c r="I3227" s="316">
        <v>278000</v>
      </c>
    </row>
    <row r="3228" spans="1:9" ht="15" customHeight="1" thickBot="1">
      <c r="A3228" s="1349">
        <v>45443</v>
      </c>
      <c r="B3228" s="85">
        <v>4995</v>
      </c>
      <c r="C3228" s="174">
        <v>33300</v>
      </c>
      <c r="D3228" s="1351">
        <v>33525</v>
      </c>
      <c r="E3228" s="138">
        <f t="shared" si="1330"/>
        <v>225</v>
      </c>
      <c r="F3228" s="176">
        <f t="shared" ref="F3228" si="1332">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0"/>
        <v>225</v>
      </c>
      <c r="F3229" s="177">
        <f t="shared" ref="F3229" si="1333">C3229-C3228</f>
        <v>-700</v>
      </c>
      <c r="G3229" s="538"/>
      <c r="H3229" s="1360"/>
      <c r="I3229" s="316">
        <v>271250</v>
      </c>
    </row>
    <row r="3230" spans="1:9" ht="15" customHeight="1">
      <c r="A3230" s="1359">
        <v>45447</v>
      </c>
      <c r="B3230" s="81">
        <v>5000</v>
      </c>
      <c r="C3230" s="173">
        <v>32000</v>
      </c>
      <c r="D3230" s="248">
        <v>32150</v>
      </c>
      <c r="E3230" s="137">
        <f t="shared" si="1330"/>
        <v>150</v>
      </c>
      <c r="F3230" s="577">
        <f t="shared" ref="F3230" si="1334">C3230-C3229</f>
        <v>-600</v>
      </c>
      <c r="I3230" s="316">
        <v>267500</v>
      </c>
    </row>
    <row r="3231" spans="1:9" ht="15" customHeight="1">
      <c r="A3231" s="1359">
        <v>45448</v>
      </c>
      <c r="B3231" s="81">
        <v>5000</v>
      </c>
      <c r="C3231" s="173">
        <v>31375</v>
      </c>
      <c r="D3231" s="248">
        <v>31700</v>
      </c>
      <c r="E3231" s="137">
        <f t="shared" ref="E3231:E3248" si="1335">D3231-C3231</f>
        <v>325</v>
      </c>
      <c r="F3231" s="577">
        <f t="shared" ref="F3231:F3237" si="1336">C3231-C3230</f>
        <v>-625</v>
      </c>
      <c r="G3231" s="1361"/>
      <c r="H3231" s="361"/>
      <c r="I3231" s="316">
        <v>262500</v>
      </c>
    </row>
    <row r="3232" spans="1:9" ht="15" customHeight="1">
      <c r="A3232" s="1359">
        <v>45449</v>
      </c>
      <c r="B3232" s="81">
        <v>4815</v>
      </c>
      <c r="C3232" s="173">
        <v>31900</v>
      </c>
      <c r="D3232" s="248">
        <v>32125</v>
      </c>
      <c r="E3232" s="137">
        <f t="shared" si="1335"/>
        <v>225</v>
      </c>
      <c r="F3232" s="577">
        <f t="shared" si="1336"/>
        <v>525</v>
      </c>
      <c r="I3232" s="316">
        <v>263000</v>
      </c>
    </row>
    <row r="3233" spans="1:9" ht="15" customHeight="1">
      <c r="A3233" s="1359">
        <v>45450</v>
      </c>
      <c r="B3233" s="81">
        <v>4810</v>
      </c>
      <c r="C3233" s="173">
        <v>32105</v>
      </c>
      <c r="D3233" s="248">
        <v>32420</v>
      </c>
      <c r="E3233" s="137">
        <f t="shared" si="1335"/>
        <v>315</v>
      </c>
      <c r="F3233" s="577">
        <f t="shared" si="1336"/>
        <v>205</v>
      </c>
      <c r="I3233" s="316">
        <v>266500</v>
      </c>
    </row>
    <row r="3234" spans="1:9" ht="15" customHeight="1">
      <c r="A3234" s="1359">
        <v>45453</v>
      </c>
      <c r="B3234" s="81">
        <v>4795</v>
      </c>
      <c r="C3234" s="173">
        <v>31700</v>
      </c>
      <c r="D3234" s="248">
        <v>32000</v>
      </c>
      <c r="E3234" s="137">
        <f t="shared" si="1335"/>
        <v>300</v>
      </c>
      <c r="F3234" s="577">
        <f t="shared" si="1336"/>
        <v>-405</v>
      </c>
      <c r="I3234" s="316"/>
    </row>
    <row r="3235" spans="1:9" ht="15" customHeight="1">
      <c r="A3235" s="1359">
        <v>45454</v>
      </c>
      <c r="B3235" s="81">
        <v>4820</v>
      </c>
      <c r="C3235" s="173">
        <v>31750</v>
      </c>
      <c r="D3235" s="248">
        <v>32000</v>
      </c>
      <c r="E3235" s="137">
        <f t="shared" si="1335"/>
        <v>250</v>
      </c>
      <c r="F3235" s="577">
        <f t="shared" si="1336"/>
        <v>50</v>
      </c>
      <c r="I3235" s="316">
        <v>264250</v>
      </c>
    </row>
    <row r="3236" spans="1:9" ht="15" customHeight="1">
      <c r="A3236" s="1359">
        <v>45455</v>
      </c>
      <c r="B3236" s="81">
        <v>4665</v>
      </c>
      <c r="C3236" s="173">
        <v>32750</v>
      </c>
      <c r="D3236" s="248">
        <v>32925</v>
      </c>
      <c r="E3236" s="137">
        <f t="shared" si="1335"/>
        <v>175</v>
      </c>
      <c r="F3236" s="577">
        <f t="shared" si="1336"/>
        <v>1000</v>
      </c>
      <c r="I3236" s="316">
        <v>271000</v>
      </c>
    </row>
    <row r="3237" spans="1:9" ht="15" customHeight="1">
      <c r="A3237" s="1359">
        <v>45456</v>
      </c>
      <c r="B3237" s="81">
        <v>4665</v>
      </c>
      <c r="C3237" s="173">
        <v>33150</v>
      </c>
      <c r="D3237" s="248">
        <v>33400</v>
      </c>
      <c r="E3237" s="137">
        <f t="shared" si="1335"/>
        <v>250</v>
      </c>
      <c r="F3237" s="577">
        <f t="shared" si="1336"/>
        <v>400</v>
      </c>
      <c r="G3237" s="537"/>
      <c r="H3237" s="1093"/>
      <c r="I3237" s="316">
        <v>274250</v>
      </c>
    </row>
    <row r="3238" spans="1:9" ht="15" customHeight="1">
      <c r="A3238" s="1359">
        <v>45457</v>
      </c>
      <c r="B3238" s="81">
        <v>4610</v>
      </c>
      <c r="C3238" s="173">
        <v>32410</v>
      </c>
      <c r="D3238" s="248">
        <v>32700</v>
      </c>
      <c r="E3238" s="137">
        <f t="shared" si="1335"/>
        <v>290</v>
      </c>
      <c r="F3238" s="577">
        <f t="shared" ref="F3238" si="1337">C3238-C3237</f>
        <v>-740</v>
      </c>
      <c r="G3238" s="537"/>
      <c r="H3238" s="1093"/>
      <c r="I3238" s="316">
        <v>270500</v>
      </c>
    </row>
    <row r="3239" spans="1:9" ht="15" customHeight="1">
      <c r="A3239" s="1359">
        <v>45460</v>
      </c>
      <c r="B3239" s="81">
        <v>4675</v>
      </c>
      <c r="C3239" s="173">
        <v>31800</v>
      </c>
      <c r="D3239" s="248">
        <v>31900</v>
      </c>
      <c r="E3239" s="137">
        <f t="shared" si="1335"/>
        <v>100</v>
      </c>
      <c r="F3239" s="577">
        <f t="shared" ref="F3239" si="1338">C3239-C3238</f>
        <v>-610</v>
      </c>
      <c r="G3239" s="537"/>
      <c r="H3239" s="1093"/>
      <c r="I3239" s="316">
        <v>268000</v>
      </c>
    </row>
    <row r="3240" spans="1:9" ht="15" customHeight="1">
      <c r="A3240" s="1359">
        <v>45461</v>
      </c>
      <c r="B3240" s="81">
        <v>4675</v>
      </c>
      <c r="C3240" s="173">
        <v>31775</v>
      </c>
      <c r="D3240" s="248">
        <v>32000</v>
      </c>
      <c r="E3240" s="137">
        <f t="shared" si="1335"/>
        <v>225</v>
      </c>
      <c r="F3240" s="577">
        <f t="shared" ref="F3240" si="1339">C3240-C3239</f>
        <v>-25</v>
      </c>
      <c r="G3240" s="537"/>
      <c r="H3240" s="1093"/>
      <c r="I3240" s="316">
        <v>267750</v>
      </c>
    </row>
    <row r="3241" spans="1:9" ht="15" customHeight="1">
      <c r="A3241" s="1359">
        <v>45462</v>
      </c>
      <c r="B3241" s="81">
        <v>4765</v>
      </c>
      <c r="C3241" s="173">
        <v>32150</v>
      </c>
      <c r="D3241" s="248">
        <v>32350</v>
      </c>
      <c r="E3241" s="137">
        <f t="shared" si="1335"/>
        <v>200</v>
      </c>
      <c r="F3241" s="577">
        <f t="shared" ref="F3241:F3243" si="1340">C3241-C3240</f>
        <v>375</v>
      </c>
      <c r="I3241" s="316">
        <v>267000</v>
      </c>
    </row>
    <row r="3242" spans="1:9" ht="15" customHeight="1">
      <c r="A3242" s="1359">
        <v>45463</v>
      </c>
      <c r="B3242" s="81">
        <v>4745</v>
      </c>
      <c r="C3242" s="173">
        <v>32575</v>
      </c>
      <c r="D3242" s="248">
        <v>32875</v>
      </c>
      <c r="E3242" s="137">
        <f t="shared" si="1335"/>
        <v>300</v>
      </c>
      <c r="F3242" s="577">
        <f t="shared" si="1340"/>
        <v>425</v>
      </c>
      <c r="I3242" s="316">
        <v>272250</v>
      </c>
    </row>
    <row r="3243" spans="1:9" ht="15" customHeight="1">
      <c r="A3243" s="1359">
        <v>45464</v>
      </c>
      <c r="B3243" s="81">
        <v>4735</v>
      </c>
      <c r="C3243" s="173">
        <v>32650</v>
      </c>
      <c r="D3243" s="248">
        <v>32900</v>
      </c>
      <c r="E3243" s="137">
        <f t="shared" si="1335"/>
        <v>250</v>
      </c>
      <c r="F3243" s="577">
        <f t="shared" si="1340"/>
        <v>75</v>
      </c>
      <c r="G3243" s="537"/>
      <c r="H3243" s="1093"/>
      <c r="I3243" s="316">
        <v>273750</v>
      </c>
    </row>
    <row r="3244" spans="1:9" ht="15" customHeight="1">
      <c r="A3244" s="1359">
        <v>45467</v>
      </c>
      <c r="B3244" s="81">
        <v>4735</v>
      </c>
      <c r="C3244" s="173">
        <v>32595</v>
      </c>
      <c r="D3244" s="248">
        <v>32850</v>
      </c>
      <c r="E3244" s="137">
        <f t="shared" si="1335"/>
        <v>255</v>
      </c>
      <c r="F3244" s="577">
        <f t="shared" ref="F3244:F3245" si="1341">C3244-C3243</f>
        <v>-55</v>
      </c>
      <c r="I3244" s="316">
        <v>271000</v>
      </c>
    </row>
    <row r="3245" spans="1:9" ht="15" customHeight="1">
      <c r="A3245" s="1359">
        <v>45468</v>
      </c>
      <c r="B3245" s="81">
        <v>4725</v>
      </c>
      <c r="C3245" s="173">
        <v>32645</v>
      </c>
      <c r="D3245" s="248">
        <v>32850</v>
      </c>
      <c r="E3245" s="137">
        <f t="shared" si="1335"/>
        <v>205</v>
      </c>
      <c r="F3245" s="577">
        <f t="shared" si="1341"/>
        <v>50</v>
      </c>
      <c r="G3245" s="537"/>
      <c r="H3245" s="1093"/>
      <c r="I3245" s="316">
        <v>271250</v>
      </c>
    </row>
    <row r="3246" spans="1:9" ht="15" customHeight="1">
      <c r="A3246" s="1359">
        <v>45469</v>
      </c>
      <c r="B3246" s="81">
        <v>4780</v>
      </c>
      <c r="C3246" s="173">
        <v>31560</v>
      </c>
      <c r="D3246" s="248">
        <v>31850</v>
      </c>
      <c r="E3246" s="137">
        <f t="shared" si="1335"/>
        <v>290</v>
      </c>
      <c r="F3246" s="577">
        <f t="shared" ref="F3246" si="1342">C3246-C3245</f>
        <v>-1085</v>
      </c>
      <c r="G3246" s="537"/>
      <c r="H3246" s="1093"/>
      <c r="I3246" s="316">
        <v>263250</v>
      </c>
    </row>
    <row r="3247" spans="1:9" ht="15" customHeight="1">
      <c r="A3247" s="1359">
        <v>45470</v>
      </c>
      <c r="B3247" s="81">
        <v>4780</v>
      </c>
      <c r="C3247" s="173">
        <v>32085</v>
      </c>
      <c r="D3247" s="248">
        <v>32275</v>
      </c>
      <c r="E3247" s="137">
        <f t="shared" si="1335"/>
        <v>190</v>
      </c>
      <c r="F3247" s="577">
        <f t="shared" ref="F3247" si="1343">C3247-C3246</f>
        <v>525</v>
      </c>
      <c r="G3247" s="537"/>
      <c r="H3247" s="1093"/>
      <c r="I3247" s="316">
        <v>267750</v>
      </c>
    </row>
    <row r="3248" spans="1:9" ht="15" customHeight="1" thickBot="1">
      <c r="A3248" s="1390">
        <v>45471</v>
      </c>
      <c r="B3248" s="85">
        <v>4770</v>
      </c>
      <c r="C3248" s="174">
        <v>33000</v>
      </c>
      <c r="D3248" s="1391">
        <v>33200</v>
      </c>
      <c r="E3248" s="138">
        <f t="shared" si="1335"/>
        <v>200</v>
      </c>
      <c r="F3248" s="176">
        <f t="shared" ref="F3248" si="1344">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8"/>
      <c r="H3249" s="1360"/>
      <c r="I3249" s="1395">
        <v>274500</v>
      </c>
    </row>
    <row r="3250" spans="1:10" ht="15" customHeight="1">
      <c r="A3250" s="1359">
        <v>45475</v>
      </c>
      <c r="B3250" s="81">
        <v>4725</v>
      </c>
      <c r="C3250" s="173">
        <v>32900</v>
      </c>
      <c r="D3250" s="248">
        <v>33150</v>
      </c>
      <c r="E3250" s="137">
        <f t="shared" si="1345"/>
        <v>250</v>
      </c>
      <c r="F3250" s="577">
        <f t="shared" ref="F3250" si="1347">C3250-C3249</f>
        <v>60</v>
      </c>
      <c r="G3250" s="537"/>
      <c r="H3250" s="1093"/>
      <c r="I3250" s="360">
        <v>273000</v>
      </c>
    </row>
    <row r="3251" spans="1:10" ht="15" customHeight="1">
      <c r="A3251" s="1359">
        <v>45476</v>
      </c>
      <c r="B3251" s="81">
        <v>4575</v>
      </c>
      <c r="C3251" s="173">
        <v>33100</v>
      </c>
      <c r="D3251" s="248">
        <v>33275</v>
      </c>
      <c r="E3251" s="137">
        <f t="shared" si="1345"/>
        <v>175</v>
      </c>
      <c r="F3251" s="577">
        <f t="shared" ref="F3251" si="1348">C3251-C3250</f>
        <v>200</v>
      </c>
      <c r="G3251" s="537"/>
      <c r="H3251" s="1093"/>
      <c r="I3251" s="316">
        <v>271750</v>
      </c>
    </row>
    <row r="3252" spans="1:10" ht="15" customHeight="1">
      <c r="A3252" s="1359">
        <v>45477</v>
      </c>
      <c r="B3252" s="81">
        <v>4565</v>
      </c>
      <c r="C3252" s="173">
        <v>33225</v>
      </c>
      <c r="D3252" s="248">
        <v>33250</v>
      </c>
      <c r="E3252" s="137">
        <f t="shared" si="1345"/>
        <v>25</v>
      </c>
      <c r="F3252" s="577">
        <f t="shared" ref="F3252:F3257" si="1349">C3252-C3251</f>
        <v>125</v>
      </c>
      <c r="I3252" s="316">
        <v>276000</v>
      </c>
    </row>
    <row r="3253" spans="1:10" ht="15" customHeight="1">
      <c r="A3253" s="1359">
        <v>45478</v>
      </c>
      <c r="B3253" s="81">
        <v>4570</v>
      </c>
      <c r="C3253" s="173">
        <v>33595</v>
      </c>
      <c r="D3253" s="248">
        <v>33625</v>
      </c>
      <c r="E3253" s="137">
        <f t="shared" si="1345"/>
        <v>30</v>
      </c>
      <c r="F3253" s="577">
        <f t="shared" si="1349"/>
        <v>370</v>
      </c>
      <c r="I3253" s="316">
        <v>276000</v>
      </c>
    </row>
    <row r="3254" spans="1:10" ht="15" customHeight="1">
      <c r="A3254" s="1359">
        <v>45481</v>
      </c>
      <c r="B3254" s="81">
        <v>4625</v>
      </c>
      <c r="C3254" s="173">
        <v>34450</v>
      </c>
      <c r="D3254" s="248">
        <v>34400</v>
      </c>
      <c r="E3254" s="137">
        <f t="shared" si="1345"/>
        <v>-50</v>
      </c>
      <c r="F3254" s="577">
        <f t="shared" si="1349"/>
        <v>855</v>
      </c>
      <c r="I3254" s="1404">
        <v>276000</v>
      </c>
    </row>
    <row r="3255" spans="1:10" ht="15" customHeight="1">
      <c r="A3255" s="1359">
        <v>45482</v>
      </c>
      <c r="B3255" s="81">
        <v>4600</v>
      </c>
      <c r="C3255" s="173">
        <v>34325</v>
      </c>
      <c r="D3255" s="248">
        <v>34300</v>
      </c>
      <c r="E3255" s="137">
        <f t="shared" si="1345"/>
        <v>-25</v>
      </c>
      <c r="F3255" s="577">
        <f t="shared" si="1349"/>
        <v>-125</v>
      </c>
      <c r="I3255" s="316">
        <v>275750</v>
      </c>
    </row>
    <row r="3256" spans="1:10" ht="15" customHeight="1">
      <c r="A3256" s="1359">
        <v>45483</v>
      </c>
      <c r="B3256" s="81">
        <v>4450</v>
      </c>
      <c r="C3256" s="173">
        <v>34900</v>
      </c>
      <c r="D3256" s="248">
        <v>34700</v>
      </c>
      <c r="E3256" s="137">
        <f t="shared" si="1345"/>
        <v>-200</v>
      </c>
      <c r="F3256" s="577">
        <f t="shared" si="1349"/>
        <v>575</v>
      </c>
      <c r="I3256" s="316">
        <v>278750</v>
      </c>
    </row>
    <row r="3257" spans="1:10" ht="15" customHeight="1">
      <c r="A3257" s="1359">
        <v>45484</v>
      </c>
      <c r="B3257" s="81">
        <v>4440</v>
      </c>
      <c r="C3257" s="173">
        <v>35600</v>
      </c>
      <c r="D3257" s="248">
        <v>35350</v>
      </c>
      <c r="E3257" s="137">
        <f t="shared" si="1345"/>
        <v>-250</v>
      </c>
      <c r="F3257" s="577">
        <f t="shared" si="1349"/>
        <v>700</v>
      </c>
      <c r="G3257" s="537"/>
      <c r="H3257" s="1093"/>
      <c r="I3257" s="316">
        <v>281750</v>
      </c>
    </row>
    <row r="3258" spans="1:10" ht="15" customHeight="1">
      <c r="A3258" s="1359">
        <v>45485</v>
      </c>
      <c r="B3258" s="81">
        <v>4440</v>
      </c>
      <c r="C3258" s="173">
        <v>33950</v>
      </c>
      <c r="D3258" s="248">
        <v>33955</v>
      </c>
      <c r="E3258" s="137">
        <f t="shared" si="1345"/>
        <v>5</v>
      </c>
      <c r="F3258" s="577">
        <f>C3258-C3257</f>
        <v>-1650</v>
      </c>
      <c r="G3258" s="537"/>
      <c r="H3258" s="1093"/>
      <c r="I3258" s="316">
        <v>275750</v>
      </c>
    </row>
    <row r="3259" spans="1:10" ht="15" customHeight="1">
      <c r="A3259" s="1359">
        <v>45488</v>
      </c>
      <c r="B3259" s="81">
        <v>4440</v>
      </c>
      <c r="C3259" s="173">
        <v>33600</v>
      </c>
      <c r="D3259" s="248">
        <v>33785</v>
      </c>
      <c r="E3259" s="137">
        <f t="shared" si="1345"/>
        <v>185</v>
      </c>
      <c r="F3259" s="577">
        <f t="shared" ref="F3259" si="1350">C3259-C3258</f>
        <v>-350</v>
      </c>
      <c r="G3259" s="537"/>
      <c r="H3259" s="1093"/>
      <c r="I3259" s="316">
        <v>275750</v>
      </c>
    </row>
    <row r="3260" spans="1:10" ht="15" customHeight="1">
      <c r="A3260" s="1359">
        <v>45489</v>
      </c>
      <c r="B3260" s="81">
        <v>4460</v>
      </c>
      <c r="C3260" s="173">
        <v>32950</v>
      </c>
      <c r="D3260" s="248">
        <v>33085</v>
      </c>
      <c r="E3260" s="137">
        <f t="shared" si="1345"/>
        <v>135</v>
      </c>
      <c r="F3260" s="577">
        <f t="shared" ref="F3260" si="1351">C3260-C3259</f>
        <v>-650</v>
      </c>
      <c r="G3260" s="537"/>
      <c r="H3260" s="1093"/>
      <c r="I3260" s="316">
        <v>272750</v>
      </c>
    </row>
    <row r="3261" spans="1:10" ht="15" customHeight="1">
      <c r="A3261" s="1359">
        <v>45490</v>
      </c>
      <c r="B3261" s="81">
        <v>4455</v>
      </c>
      <c r="C3261" s="173">
        <v>33300</v>
      </c>
      <c r="D3261" s="248">
        <v>33360</v>
      </c>
      <c r="E3261" s="137">
        <f t="shared" si="1345"/>
        <v>60</v>
      </c>
      <c r="F3261" s="577">
        <f t="shared" ref="F3261:F3266" si="1352">C3261-C3260</f>
        <v>350</v>
      </c>
      <c r="I3261" s="316">
        <v>274500</v>
      </c>
    </row>
    <row r="3262" spans="1:10" ht="15" customHeight="1">
      <c r="A3262" s="1359">
        <v>45491</v>
      </c>
      <c r="B3262" s="81">
        <v>4505</v>
      </c>
      <c r="C3262" s="173">
        <v>31700</v>
      </c>
      <c r="D3262" s="248">
        <v>31800</v>
      </c>
      <c r="E3262" s="137">
        <f t="shared" si="1345"/>
        <v>100</v>
      </c>
      <c r="F3262" s="577">
        <f t="shared" si="1352"/>
        <v>-1600</v>
      </c>
      <c r="I3262" s="316">
        <v>266500</v>
      </c>
    </row>
    <row r="3263" spans="1:10" ht="15" customHeight="1">
      <c r="A3263" s="1359">
        <v>45492</v>
      </c>
      <c r="B3263" s="81">
        <v>4560</v>
      </c>
      <c r="C3263" s="173">
        <v>30695</v>
      </c>
      <c r="D3263" s="248">
        <v>30850</v>
      </c>
      <c r="E3263" s="137">
        <f t="shared" si="1345"/>
        <v>155</v>
      </c>
      <c r="F3263" s="577">
        <f t="shared" si="1352"/>
        <v>-1005</v>
      </c>
      <c r="I3263" s="316">
        <v>262000</v>
      </c>
      <c r="J3263" s="494"/>
    </row>
    <row r="3264" spans="1:10" ht="15" customHeight="1">
      <c r="A3264" s="1359">
        <v>45495</v>
      </c>
      <c r="B3264" s="81">
        <v>4570</v>
      </c>
      <c r="C3264" s="173">
        <v>30200</v>
      </c>
      <c r="D3264" s="248">
        <v>30375</v>
      </c>
      <c r="E3264" s="137">
        <f t="shared" si="1345"/>
        <v>175</v>
      </c>
      <c r="F3264" s="577">
        <f t="shared" si="1352"/>
        <v>-495</v>
      </c>
      <c r="I3264" s="316">
        <v>260500</v>
      </c>
    </row>
    <row r="3265" spans="1:9" ht="15" customHeight="1">
      <c r="A3265" s="1359">
        <v>45496</v>
      </c>
      <c r="B3265" s="81">
        <v>4590</v>
      </c>
      <c r="C3265" s="173">
        <v>29050</v>
      </c>
      <c r="D3265" s="248">
        <v>29110</v>
      </c>
      <c r="E3265" s="137">
        <f t="shared" si="1345"/>
        <v>60</v>
      </c>
      <c r="F3265" s="577">
        <f t="shared" si="1352"/>
        <v>-1150</v>
      </c>
      <c r="I3265" s="316">
        <v>253000</v>
      </c>
    </row>
    <row r="3266" spans="1:9" ht="15" customHeight="1">
      <c r="A3266" s="1359">
        <v>45497</v>
      </c>
      <c r="B3266" s="81">
        <v>4605</v>
      </c>
      <c r="C3266" s="173">
        <v>30050</v>
      </c>
      <c r="D3266" s="248">
        <v>30200</v>
      </c>
      <c r="E3266" s="137">
        <f t="shared" si="1345"/>
        <v>150</v>
      </c>
      <c r="F3266" s="577">
        <f t="shared" si="1352"/>
        <v>1000</v>
      </c>
      <c r="G3266" s="537"/>
      <c r="H3266" s="1093"/>
      <c r="I3266" s="316">
        <v>249250</v>
      </c>
    </row>
    <row r="3267" spans="1:9" ht="15" customHeight="1">
      <c r="A3267" s="1359">
        <v>45498</v>
      </c>
      <c r="B3267" s="81">
        <v>4605</v>
      </c>
      <c r="C3267" s="173">
        <v>29080</v>
      </c>
      <c r="D3267" s="248">
        <v>29300</v>
      </c>
      <c r="E3267" s="137">
        <f t="shared" si="1345"/>
        <v>220</v>
      </c>
      <c r="F3267" s="577">
        <f t="shared" ref="F3267" si="1353">C3267-C3266</f>
        <v>-970</v>
      </c>
      <c r="G3267" s="537"/>
      <c r="H3267" s="1093"/>
      <c r="I3267" s="316">
        <v>249250</v>
      </c>
    </row>
    <row r="3268" spans="1:9" ht="15" customHeight="1">
      <c r="A3268" s="1359">
        <v>45499</v>
      </c>
      <c r="B3268" s="81">
        <v>4605</v>
      </c>
      <c r="C3268" s="173">
        <v>29410</v>
      </c>
      <c r="D3268" s="248">
        <v>29600</v>
      </c>
      <c r="E3268" s="137">
        <f t="shared" si="1345"/>
        <v>190</v>
      </c>
      <c r="F3268" s="577">
        <f t="shared" ref="F3268" si="1354">C3268-C3267</f>
        <v>330</v>
      </c>
      <c r="G3268" s="537"/>
      <c r="H3268" s="1093"/>
      <c r="I3268" s="316">
        <v>250500</v>
      </c>
    </row>
    <row r="3269" spans="1:9" ht="15" customHeight="1">
      <c r="A3269" s="1359">
        <v>45502</v>
      </c>
      <c r="B3269" s="81">
        <v>4605</v>
      </c>
      <c r="C3269" s="173">
        <v>29155</v>
      </c>
      <c r="D3269" s="248">
        <v>29350</v>
      </c>
      <c r="E3269" s="137">
        <f t="shared" si="1345"/>
        <v>195</v>
      </c>
      <c r="F3269" s="577">
        <f t="shared" ref="F3269" si="1355">C3269-C3268</f>
        <v>-255</v>
      </c>
      <c r="G3269" s="537"/>
      <c r="H3269" s="1093"/>
      <c r="I3269" s="316">
        <v>247750</v>
      </c>
    </row>
    <row r="3270" spans="1:9" ht="15" customHeight="1">
      <c r="A3270" s="1359">
        <v>45503</v>
      </c>
      <c r="B3270" s="81">
        <v>4625</v>
      </c>
      <c r="C3270" s="173">
        <v>28405</v>
      </c>
      <c r="D3270" s="248">
        <v>28750</v>
      </c>
      <c r="E3270" s="137">
        <f t="shared" si="1345"/>
        <v>345</v>
      </c>
      <c r="F3270" s="577">
        <f t="shared" ref="F3270" si="1356">C3270-C3269</f>
        <v>-750</v>
      </c>
      <c r="G3270" s="537"/>
      <c r="H3270" s="1093"/>
      <c r="I3270" s="316">
        <v>246000</v>
      </c>
    </row>
    <row r="3271" spans="1:9" ht="15" customHeight="1" thickBot="1">
      <c r="A3271" s="1434">
        <v>45504</v>
      </c>
      <c r="B3271" s="85">
        <v>4600</v>
      </c>
      <c r="C3271" s="174">
        <v>29610</v>
      </c>
      <c r="D3271" s="1436">
        <v>30025</v>
      </c>
      <c r="E3271" s="138">
        <f t="shared" si="1345"/>
        <v>415</v>
      </c>
      <c r="F3271" s="176">
        <f t="shared" ref="F3271" si="1357">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5"/>
        <v>265</v>
      </c>
      <c r="F3272" s="577">
        <f t="shared" ref="F3272:F3277" si="1358">C3272-C3271</f>
        <v>25</v>
      </c>
      <c r="I3272" s="316">
        <v>251000</v>
      </c>
    </row>
    <row r="3273" spans="1:9" ht="15" customHeight="1">
      <c r="A3273" s="1359">
        <v>45506</v>
      </c>
      <c r="B3273" s="81">
        <v>4720</v>
      </c>
      <c r="C3273" s="173">
        <v>30200</v>
      </c>
      <c r="D3273" s="248">
        <v>30350</v>
      </c>
      <c r="E3273" s="137">
        <f t="shared" si="1345"/>
        <v>150</v>
      </c>
      <c r="F3273" s="577">
        <f t="shared" si="1358"/>
        <v>565</v>
      </c>
      <c r="I3273" s="316">
        <v>248700</v>
      </c>
    </row>
    <row r="3274" spans="1:9" ht="15" customHeight="1">
      <c r="A3274" s="1359">
        <v>45509</v>
      </c>
      <c r="B3274" s="81">
        <v>4695</v>
      </c>
      <c r="C3274" s="173">
        <v>28900</v>
      </c>
      <c r="D3274" s="248">
        <v>28950</v>
      </c>
      <c r="E3274" s="137">
        <f t="shared" si="1345"/>
        <v>50</v>
      </c>
      <c r="F3274" s="577">
        <f t="shared" si="1358"/>
        <v>-1300</v>
      </c>
      <c r="I3274" s="316">
        <v>249100</v>
      </c>
    </row>
    <row r="3275" spans="1:9" ht="15" customHeight="1">
      <c r="A3275" s="1359">
        <v>45510</v>
      </c>
      <c r="B3275" s="81">
        <v>4695</v>
      </c>
      <c r="C3275" s="173">
        <v>29400</v>
      </c>
      <c r="D3275" s="248">
        <v>29575</v>
      </c>
      <c r="E3275" s="137">
        <f t="shared" si="1345"/>
        <v>175</v>
      </c>
      <c r="F3275" s="577">
        <f t="shared" si="1358"/>
        <v>500</v>
      </c>
      <c r="I3275" s="316">
        <v>246000</v>
      </c>
    </row>
    <row r="3276" spans="1:9" ht="15" customHeight="1">
      <c r="A3276" s="1359">
        <v>45511</v>
      </c>
      <c r="B3276" s="81">
        <v>4570</v>
      </c>
      <c r="C3276" s="173">
        <v>29800</v>
      </c>
      <c r="D3276" s="248">
        <v>29900</v>
      </c>
      <c r="E3276" s="137">
        <f t="shared" si="1345"/>
        <v>100</v>
      </c>
      <c r="F3276" s="577">
        <f t="shared" si="1358"/>
        <v>400</v>
      </c>
      <c r="I3276" s="316">
        <v>247650</v>
      </c>
    </row>
    <row r="3277" spans="1:9" ht="15" customHeight="1">
      <c r="A3277" s="1359">
        <v>45512</v>
      </c>
      <c r="B3277" s="81">
        <v>4535</v>
      </c>
      <c r="C3277" s="173">
        <v>30125</v>
      </c>
      <c r="D3277" s="248">
        <v>30075</v>
      </c>
      <c r="E3277" s="137">
        <f t="shared" si="1345"/>
        <v>-50</v>
      </c>
      <c r="F3277" s="577">
        <f t="shared" si="1358"/>
        <v>325</v>
      </c>
      <c r="G3277" s="537"/>
      <c r="H3277" s="1093"/>
      <c r="I3277" s="316">
        <v>246600</v>
      </c>
    </row>
    <row r="3278" spans="1:9" ht="15" customHeight="1">
      <c r="A3278" s="1359">
        <v>45513</v>
      </c>
      <c r="B3278" s="81">
        <v>4535</v>
      </c>
      <c r="C3278" s="173">
        <v>31900</v>
      </c>
      <c r="D3278" s="248">
        <v>31800</v>
      </c>
      <c r="E3278" s="137">
        <f t="shared" si="1345"/>
        <v>-100</v>
      </c>
      <c r="F3278" s="577">
        <f t="shared" ref="F3278" si="1359">C3278-C3277</f>
        <v>1775</v>
      </c>
      <c r="G3278" s="537"/>
      <c r="H3278" s="1093"/>
      <c r="I3278" s="316">
        <v>257000</v>
      </c>
    </row>
    <row r="3279" spans="1:9" ht="15" customHeight="1">
      <c r="A3279" s="1359">
        <v>45516</v>
      </c>
      <c r="B3279" s="81">
        <v>4510</v>
      </c>
      <c r="C3279" s="173">
        <v>32010</v>
      </c>
      <c r="D3279" s="248">
        <v>31900</v>
      </c>
      <c r="E3279" s="137">
        <f t="shared" si="1345"/>
        <v>-110</v>
      </c>
      <c r="F3279" s="577">
        <f t="shared" ref="F3279" si="1360">C3279-C3278</f>
        <v>110</v>
      </c>
      <c r="G3279" s="537"/>
      <c r="H3279" s="1093"/>
      <c r="I3279" s="316">
        <v>256700</v>
      </c>
    </row>
    <row r="3280" spans="1:9" ht="15" customHeight="1">
      <c r="A3280" s="1359">
        <v>45517</v>
      </c>
      <c r="B3280" s="81">
        <v>4525</v>
      </c>
      <c r="C3280" s="173">
        <v>31360</v>
      </c>
      <c r="D3280" s="248">
        <v>31110</v>
      </c>
      <c r="E3280" s="137">
        <f t="shared" si="1345"/>
        <v>-250</v>
      </c>
      <c r="F3280" s="577">
        <f t="shared" ref="F3280:F3287" si="1361">C3280-C3279</f>
        <v>-650</v>
      </c>
      <c r="I3280" s="316">
        <v>257600</v>
      </c>
    </row>
    <row r="3281" spans="1:9" ht="15" customHeight="1">
      <c r="A3281" s="1359">
        <v>45518</v>
      </c>
      <c r="B3281" s="81">
        <v>4400</v>
      </c>
      <c r="C3281" s="173">
        <v>31410</v>
      </c>
      <c r="D3281" s="248">
        <v>31575</v>
      </c>
      <c r="E3281" s="137">
        <f t="shared" si="1345"/>
        <v>165</v>
      </c>
      <c r="F3281" s="577">
        <f t="shared" si="1361"/>
        <v>50</v>
      </c>
      <c r="I3281" s="316"/>
    </row>
    <row r="3282" spans="1:9" ht="15" customHeight="1">
      <c r="A3282" s="1359">
        <v>45519</v>
      </c>
      <c r="B3282" s="81">
        <v>4125</v>
      </c>
      <c r="C3282" s="173">
        <v>31750</v>
      </c>
      <c r="D3282" s="248">
        <v>31895</v>
      </c>
      <c r="E3282" s="137">
        <f t="shared" si="1345"/>
        <v>145</v>
      </c>
      <c r="F3282" s="577">
        <f t="shared" si="1361"/>
        <v>340</v>
      </c>
      <c r="I3282" s="316">
        <v>256800</v>
      </c>
    </row>
    <row r="3283" spans="1:9" ht="15" customHeight="1">
      <c r="A3283" s="1359">
        <v>45520</v>
      </c>
      <c r="B3283" s="81">
        <v>4140</v>
      </c>
      <c r="C3283" s="173">
        <v>31560</v>
      </c>
      <c r="D3283" s="248">
        <v>31650</v>
      </c>
      <c r="E3283" s="137">
        <f t="shared" si="1345"/>
        <v>90</v>
      </c>
      <c r="F3283" s="577">
        <f t="shared" si="1361"/>
        <v>-190</v>
      </c>
      <c r="I3283" s="316">
        <v>263300</v>
      </c>
    </row>
    <row r="3284" spans="1:9" ht="15" customHeight="1">
      <c r="A3284" s="1359">
        <v>45523</v>
      </c>
      <c r="B3284" s="81">
        <v>4140</v>
      </c>
      <c r="C3284" s="173">
        <v>32410</v>
      </c>
      <c r="D3284" s="248">
        <v>32475</v>
      </c>
      <c r="E3284" s="137">
        <f t="shared" si="1345"/>
        <v>65</v>
      </c>
      <c r="F3284" s="577">
        <f t="shared" si="1361"/>
        <v>850</v>
      </c>
      <c r="I3284" s="316">
        <v>263300</v>
      </c>
    </row>
    <row r="3285" spans="1:9" ht="15" customHeight="1">
      <c r="A3285" s="1359">
        <v>45524</v>
      </c>
      <c r="B3285" s="81">
        <v>4150</v>
      </c>
      <c r="C3285" s="173">
        <v>32650</v>
      </c>
      <c r="D3285" s="248">
        <v>32775</v>
      </c>
      <c r="E3285" s="137">
        <f t="shared" si="1345"/>
        <v>125</v>
      </c>
      <c r="F3285" s="577">
        <f t="shared" si="1361"/>
        <v>240</v>
      </c>
      <c r="I3285" s="316">
        <v>263500</v>
      </c>
    </row>
    <row r="3286" spans="1:9" ht="15" customHeight="1">
      <c r="A3286" s="1359">
        <v>45525</v>
      </c>
      <c r="B3286" s="81">
        <v>4230</v>
      </c>
      <c r="C3286" s="173">
        <v>32535</v>
      </c>
      <c r="D3286" s="248">
        <v>32700</v>
      </c>
      <c r="E3286" s="137">
        <f t="shared" si="1345"/>
        <v>165</v>
      </c>
      <c r="F3286" s="577">
        <f t="shared" si="1361"/>
        <v>-115</v>
      </c>
      <c r="I3286" s="316">
        <v>263800</v>
      </c>
    </row>
    <row r="3287" spans="1:9" ht="15" customHeight="1">
      <c r="A3287" s="1359">
        <v>45526</v>
      </c>
      <c r="B3287" s="81">
        <v>4470</v>
      </c>
      <c r="C3287" s="173">
        <v>32755</v>
      </c>
      <c r="D3287" s="248">
        <v>32850</v>
      </c>
      <c r="E3287" s="137">
        <f t="shared" si="1345"/>
        <v>95</v>
      </c>
      <c r="F3287" s="577">
        <f t="shared" si="1361"/>
        <v>220</v>
      </c>
      <c r="G3287" s="537"/>
      <c r="H3287" s="1093"/>
      <c r="I3287" s="316">
        <v>266000</v>
      </c>
    </row>
    <row r="3288" spans="1:9" ht="15" customHeight="1">
      <c r="A3288" s="1359">
        <v>45527</v>
      </c>
      <c r="B3288" s="81">
        <v>4500</v>
      </c>
      <c r="C3288" s="173">
        <v>32825</v>
      </c>
      <c r="D3288" s="248">
        <v>32825</v>
      </c>
      <c r="E3288" s="137">
        <f t="shared" si="1345"/>
        <v>0</v>
      </c>
      <c r="F3288" s="577">
        <f t="shared" ref="F3288" si="1362">C3288-C3287</f>
        <v>70</v>
      </c>
      <c r="G3288" s="537"/>
      <c r="H3288" s="1093"/>
      <c r="I3288" s="316">
        <v>267500</v>
      </c>
    </row>
    <row r="3289" spans="1:9" ht="15" customHeight="1">
      <c r="A3289" s="1359">
        <v>45530</v>
      </c>
      <c r="B3289" s="1620"/>
      <c r="C3289" s="1620"/>
      <c r="D3289" s="1620"/>
      <c r="E3289" s="1620"/>
      <c r="F3289" s="1620"/>
      <c r="G3289" s="1620"/>
      <c r="H3289" s="1621"/>
      <c r="I3289" s="316">
        <v>265700</v>
      </c>
    </row>
    <row r="3290" spans="1:9" ht="15" customHeight="1">
      <c r="A3290" s="1359">
        <v>45531</v>
      </c>
      <c r="B3290" s="81">
        <v>4510</v>
      </c>
      <c r="C3290" s="173">
        <v>33085</v>
      </c>
      <c r="D3290" s="248">
        <v>33000</v>
      </c>
      <c r="E3290" s="137">
        <f t="shared" ref="E3290:E3309" si="1363">D3290-C3290</f>
        <v>-85</v>
      </c>
      <c r="F3290" s="577">
        <f t="shared" ref="F3290" si="1364">C3290-C3289</f>
        <v>33085</v>
      </c>
      <c r="G3290" s="537"/>
      <c r="H3290" s="1093"/>
      <c r="I3290" s="316">
        <v>265500</v>
      </c>
    </row>
    <row r="3291" spans="1:9" ht="15" customHeight="1">
      <c r="A3291" s="1359">
        <v>45532</v>
      </c>
      <c r="B3291" s="81">
        <v>4570</v>
      </c>
      <c r="C3291" s="173">
        <v>32475</v>
      </c>
      <c r="D3291" s="248">
        <v>32400</v>
      </c>
      <c r="E3291" s="137">
        <f t="shared" si="1363"/>
        <v>-75</v>
      </c>
      <c r="F3291" s="577">
        <f t="shared" ref="F3291" si="1365">C3291-C3290</f>
        <v>-610</v>
      </c>
      <c r="G3291" s="537"/>
      <c r="H3291" s="1093"/>
      <c r="I3291" s="316">
        <v>267300</v>
      </c>
    </row>
    <row r="3292" spans="1:9" ht="15" customHeight="1">
      <c r="A3292" s="1359">
        <v>45533</v>
      </c>
      <c r="B3292" s="81">
        <v>4600</v>
      </c>
      <c r="C3292" s="173">
        <v>32545</v>
      </c>
      <c r="D3292" s="248">
        <v>32495</v>
      </c>
      <c r="E3292" s="137">
        <f t="shared" si="1363"/>
        <v>-50</v>
      </c>
      <c r="F3292" s="577">
        <f t="shared" ref="F3292:F3293" si="1366">C3292-C3291</f>
        <v>70</v>
      </c>
      <c r="I3292" s="316">
        <v>262200</v>
      </c>
    </row>
    <row r="3293" spans="1:9" ht="15" customHeight="1" thickBot="1">
      <c r="A3293" s="1478">
        <v>45534</v>
      </c>
      <c r="B3293" s="85">
        <v>4630</v>
      </c>
      <c r="C3293" s="174">
        <v>32425</v>
      </c>
      <c r="D3293" s="1479">
        <v>32550</v>
      </c>
      <c r="E3293" s="138">
        <f t="shared" si="1363"/>
        <v>125</v>
      </c>
      <c r="F3293" s="176">
        <f t="shared" si="1366"/>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3"/>
        <v>-95</v>
      </c>
      <c r="F3294" s="577">
        <f t="shared" ref="F3294:F3299" si="1367">C3294-C3293</f>
        <v>-1125</v>
      </c>
      <c r="I3294" s="316">
        <v>258200</v>
      </c>
    </row>
    <row r="3295" spans="1:9" ht="15" customHeight="1">
      <c r="A3295" s="1359">
        <v>45538</v>
      </c>
      <c r="B3295" s="81">
        <v>4585</v>
      </c>
      <c r="C3295" s="173">
        <v>30875</v>
      </c>
      <c r="D3295" s="248">
        <v>30900</v>
      </c>
      <c r="E3295" s="137">
        <f t="shared" si="1363"/>
        <v>25</v>
      </c>
      <c r="F3295" s="577">
        <f t="shared" si="1367"/>
        <v>-425</v>
      </c>
      <c r="I3295" s="316">
        <v>257600</v>
      </c>
    </row>
    <row r="3296" spans="1:9" ht="15" customHeight="1">
      <c r="A3296" s="1359">
        <v>45539</v>
      </c>
      <c r="B3296" s="81">
        <v>4625</v>
      </c>
      <c r="C3296" s="173">
        <v>30200</v>
      </c>
      <c r="D3296" s="248">
        <v>30300</v>
      </c>
      <c r="E3296" s="137">
        <f t="shared" si="1363"/>
        <v>100</v>
      </c>
      <c r="F3296" s="577">
        <f t="shared" si="1367"/>
        <v>-675</v>
      </c>
      <c r="I3296" s="316">
        <v>252400</v>
      </c>
    </row>
    <row r="3297" spans="1:10" ht="15" customHeight="1">
      <c r="A3297" s="1359">
        <v>45540</v>
      </c>
      <c r="B3297" s="81">
        <v>4635</v>
      </c>
      <c r="C3297" s="173">
        <v>30300</v>
      </c>
      <c r="D3297" s="248">
        <v>30150</v>
      </c>
      <c r="E3297" s="137">
        <f t="shared" si="1363"/>
        <v>-150</v>
      </c>
      <c r="F3297" s="577">
        <f t="shared" si="1367"/>
        <v>100</v>
      </c>
      <c r="G3297" s="537"/>
      <c r="H3297" s="1093"/>
      <c r="I3297" s="316">
        <v>249200</v>
      </c>
    </row>
    <row r="3298" spans="1:10" ht="15" customHeight="1">
      <c r="A3298" s="1359">
        <v>45541</v>
      </c>
      <c r="B3298" s="81">
        <v>4685</v>
      </c>
      <c r="C3298" s="173">
        <v>31500</v>
      </c>
      <c r="D3298" s="248">
        <v>31450</v>
      </c>
      <c r="E3298" s="137">
        <f t="shared" si="1363"/>
        <v>-50</v>
      </c>
      <c r="F3298" s="577">
        <f t="shared" si="1367"/>
        <v>1200</v>
      </c>
      <c r="G3298" s="537"/>
      <c r="H3298" s="1093"/>
      <c r="I3298" s="316">
        <v>250500</v>
      </c>
    </row>
    <row r="3299" spans="1:10" ht="15" customHeight="1">
      <c r="A3299" s="1359">
        <v>45544</v>
      </c>
      <c r="B3299" s="81">
        <v>4685</v>
      </c>
      <c r="C3299" s="173">
        <v>31050</v>
      </c>
      <c r="D3299" s="248">
        <v>31005</v>
      </c>
      <c r="E3299" s="137">
        <f t="shared" si="1363"/>
        <v>-45</v>
      </c>
      <c r="F3299" s="577">
        <f t="shared" si="1367"/>
        <v>-450</v>
      </c>
      <c r="G3299" s="537"/>
      <c r="H3299" s="1093"/>
      <c r="I3299" s="316">
        <v>250800</v>
      </c>
    </row>
    <row r="3300" spans="1:10" ht="15" customHeight="1">
      <c r="A3300" s="1359">
        <v>45545</v>
      </c>
      <c r="B3300" s="81">
        <v>4660</v>
      </c>
      <c r="C3300" s="173">
        <v>30750</v>
      </c>
      <c r="D3300" s="248">
        <v>30850</v>
      </c>
      <c r="E3300" s="137">
        <f t="shared" si="1363"/>
        <v>100</v>
      </c>
      <c r="F3300" s="577">
        <f t="shared" ref="F3300" si="1368">C3300-C3299</f>
        <v>-300</v>
      </c>
      <c r="G3300" s="537"/>
      <c r="H3300" s="1093"/>
      <c r="I3300" s="316">
        <v>252600</v>
      </c>
    </row>
    <row r="3301" spans="1:10" ht="15" customHeight="1">
      <c r="A3301" s="1359">
        <v>45546</v>
      </c>
      <c r="B3301" s="81">
        <v>4695</v>
      </c>
      <c r="C3301" s="173">
        <v>31100</v>
      </c>
      <c r="D3301" s="248">
        <v>31150</v>
      </c>
      <c r="E3301" s="137">
        <f t="shared" si="1363"/>
        <v>50</v>
      </c>
      <c r="F3301" s="577">
        <f t="shared" ref="F3301:F3308" si="1369">C3301-C3300</f>
        <v>350</v>
      </c>
      <c r="I3301" s="316">
        <v>251500</v>
      </c>
    </row>
    <row r="3302" spans="1:10" ht="15" customHeight="1">
      <c r="A3302" s="1359">
        <v>45547</v>
      </c>
      <c r="B3302" s="81">
        <v>4725</v>
      </c>
      <c r="C3302" s="173">
        <v>31400</v>
      </c>
      <c r="D3302" s="248">
        <v>31350</v>
      </c>
      <c r="E3302" s="137">
        <f t="shared" si="1363"/>
        <v>-50</v>
      </c>
      <c r="F3302" s="577">
        <f t="shared" si="1369"/>
        <v>300</v>
      </c>
      <c r="I3302" s="1619"/>
    </row>
    <row r="3303" spans="1:10" ht="15" customHeight="1">
      <c r="A3303" s="1359">
        <v>45548</v>
      </c>
      <c r="B3303" s="81">
        <v>4725</v>
      </c>
      <c r="C3303" s="173">
        <v>31750</v>
      </c>
      <c r="D3303" s="248">
        <v>31900</v>
      </c>
      <c r="E3303" s="137">
        <f t="shared" si="1363"/>
        <v>150</v>
      </c>
      <c r="F3303" s="577">
        <f t="shared" si="1369"/>
        <v>350</v>
      </c>
      <c r="I3303" s="1619"/>
    </row>
    <row r="3304" spans="1:10" ht="15" customHeight="1">
      <c r="A3304" s="1359">
        <v>45551</v>
      </c>
      <c r="B3304" s="81">
        <v>4785</v>
      </c>
      <c r="C3304" s="173">
        <v>31895</v>
      </c>
      <c r="D3304" s="248">
        <v>32000</v>
      </c>
      <c r="E3304" s="137">
        <f t="shared" si="1363"/>
        <v>105</v>
      </c>
      <c r="F3304" s="577">
        <f t="shared" si="1369"/>
        <v>145</v>
      </c>
      <c r="I3304" s="1619"/>
    </row>
    <row r="3305" spans="1:10" ht="15" customHeight="1">
      <c r="A3305" s="1359">
        <v>45552</v>
      </c>
      <c r="B3305" s="81">
        <v>4770</v>
      </c>
      <c r="C3305" s="173">
        <v>31750</v>
      </c>
      <c r="D3305" s="248">
        <v>31875</v>
      </c>
      <c r="E3305" s="137">
        <f t="shared" si="1363"/>
        <v>125</v>
      </c>
      <c r="F3305" s="577">
        <f t="shared" si="1369"/>
        <v>-145</v>
      </c>
      <c r="I3305" s="1619"/>
    </row>
    <row r="3306" spans="1:10" ht="15" customHeight="1">
      <c r="A3306" s="1359">
        <v>45553</v>
      </c>
      <c r="B3306" s="81">
        <v>4755</v>
      </c>
      <c r="C3306" s="173">
        <v>31600</v>
      </c>
      <c r="D3306" s="248">
        <v>31750</v>
      </c>
      <c r="E3306" s="137">
        <f t="shared" si="1363"/>
        <v>150</v>
      </c>
      <c r="F3306" s="577">
        <f t="shared" si="1369"/>
        <v>-150</v>
      </c>
      <c r="I3306" s="316">
        <f>I3307-50</f>
        <v>256950</v>
      </c>
    </row>
    <row r="3307" spans="1:10" ht="15" customHeight="1">
      <c r="A3307" s="1359">
        <v>45554</v>
      </c>
      <c r="B3307" s="81">
        <v>4790</v>
      </c>
      <c r="C3307" s="173">
        <v>31925</v>
      </c>
      <c r="D3307" s="248">
        <v>32025</v>
      </c>
      <c r="E3307" s="137">
        <f t="shared" si="1363"/>
        <v>100</v>
      </c>
      <c r="F3307" s="577">
        <f t="shared" si="1369"/>
        <v>325</v>
      </c>
      <c r="I3307" s="316">
        <v>257000</v>
      </c>
    </row>
    <row r="3308" spans="1:10" ht="15" customHeight="1">
      <c r="A3308" s="1359">
        <v>45555</v>
      </c>
      <c r="B3308" s="81">
        <v>4830</v>
      </c>
      <c r="C3308" s="173">
        <v>32150</v>
      </c>
      <c r="D3308" s="248">
        <v>32175</v>
      </c>
      <c r="E3308" s="137">
        <f t="shared" si="1363"/>
        <v>25</v>
      </c>
      <c r="F3308" s="577">
        <f t="shared" si="1369"/>
        <v>225</v>
      </c>
      <c r="G3308" s="537"/>
      <c r="H3308" s="1093"/>
      <c r="I3308" s="316">
        <v>261500</v>
      </c>
      <c r="J3308" s="494"/>
    </row>
    <row r="3309" spans="1:10" ht="15" customHeight="1">
      <c r="A3309" s="1359">
        <v>45558</v>
      </c>
      <c r="B3309" s="81">
        <v>4795</v>
      </c>
      <c r="C3309" s="173">
        <v>32050</v>
      </c>
      <c r="D3309" s="248">
        <v>32150</v>
      </c>
      <c r="E3309" s="137">
        <f t="shared" si="1363"/>
        <v>100</v>
      </c>
      <c r="F3309" s="577">
        <f t="shared" ref="F3309" si="1370">C3309-C3308</f>
        <v>-100</v>
      </c>
      <c r="G3309" s="546">
        <f>AVERAGE($C$3294:C3309)</f>
        <v>31349.6875</v>
      </c>
      <c r="H3309" s="506">
        <f>AVERAGE($C$3122:C3309)</f>
        <v>30063.972972972973</v>
      </c>
      <c r="I3309" s="316">
        <v>258400</v>
      </c>
    </row>
    <row r="3310" spans="1:10" ht="15" customHeight="1">
      <c r="B3310" s="81"/>
      <c r="C3310" s="173"/>
      <c r="D3310" s="248"/>
      <c r="E3310" s="137"/>
      <c r="F3310" s="172"/>
      <c r="I3310" s="316"/>
    </row>
    <row r="3311" spans="1:10" ht="15" customHeight="1">
      <c r="B3311" s="81"/>
      <c r="C3311" s="173"/>
      <c r="D3311" s="248"/>
      <c r="E3311" s="137"/>
      <c r="F3311" s="172"/>
      <c r="I3311" s="316"/>
    </row>
    <row r="3312" spans="1:10"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0:F1048576">
    <cfRule type="cellIs" dxfId="420" priority="1249" operator="lessThan">
      <formula>0</formula>
    </cfRule>
  </conditionalFormatting>
  <conditionalFormatting sqref="F2430:F2448">
    <cfRule type="cellIs" dxfId="419" priority="1229" operator="lessThan">
      <formula>0</formula>
    </cfRule>
  </conditionalFormatting>
  <conditionalFormatting sqref="F2450:F2688">
    <cfRule type="cellIs" dxfId="418" priority="1185" operator="lessThan">
      <formula>0</formula>
    </cfRule>
  </conditionalFormatting>
  <conditionalFormatting sqref="F2690:F2711">
    <cfRule type="cellIs" dxfId="417" priority="1130" operator="lessThan">
      <formula>0</formula>
    </cfRule>
  </conditionalFormatting>
  <conditionalFormatting sqref="F2714:F2773">
    <cfRule type="cellIs" dxfId="416" priority="950" operator="lessThan">
      <formula>0</formula>
    </cfRule>
  </conditionalFormatting>
  <conditionalFormatting sqref="F2775:F2858">
    <cfRule type="cellIs" dxfId="415" priority="707" operator="lessThan">
      <formula>0</formula>
    </cfRule>
  </conditionalFormatting>
  <conditionalFormatting sqref="F2861:F2863">
    <cfRule type="cellIs" dxfId="414" priority="695" operator="lessThan">
      <formula>0</formula>
    </cfRule>
  </conditionalFormatting>
  <conditionalFormatting sqref="F2865:F2932">
    <cfRule type="cellIs" dxfId="413" priority="467" operator="lessThan">
      <formula>0</formula>
    </cfRule>
  </conditionalFormatting>
  <conditionalFormatting sqref="F2935:F2944">
    <cfRule type="cellIs" dxfId="412" priority="434" operator="lessThan">
      <formula>0</formula>
    </cfRule>
  </conditionalFormatting>
  <conditionalFormatting sqref="F2945">
    <cfRule type="cellIs" dxfId="411" priority="433" operator="lessThan">
      <formula>0</formula>
    </cfRule>
  </conditionalFormatting>
  <conditionalFormatting sqref="F2946">
    <cfRule type="cellIs" dxfId="410" priority="432" operator="lessThan">
      <formula>0</formula>
    </cfRule>
  </conditionalFormatting>
  <conditionalFormatting sqref="F2947">
    <cfRule type="cellIs" dxfId="409" priority="431" operator="lessThan">
      <formula>0</formula>
    </cfRule>
  </conditionalFormatting>
  <conditionalFormatting sqref="F2948">
    <cfRule type="cellIs" dxfId="408" priority="429" operator="lessThan">
      <formula>0</formula>
    </cfRule>
  </conditionalFormatting>
  <conditionalFormatting sqref="F2950">
    <cfRule type="cellIs" dxfId="407" priority="428" operator="lessThan">
      <formula>0</formula>
    </cfRule>
  </conditionalFormatting>
  <conditionalFormatting sqref="F2951">
    <cfRule type="cellIs" dxfId="406" priority="427" operator="lessThan">
      <formula>0</formula>
    </cfRule>
  </conditionalFormatting>
  <conditionalFormatting sqref="F2952">
    <cfRule type="cellIs" dxfId="405" priority="426" operator="lessThan">
      <formula>0</formula>
    </cfRule>
  </conditionalFormatting>
  <conditionalFormatting sqref="F2953">
    <cfRule type="cellIs" dxfId="404" priority="425" operator="lessThan">
      <formula>0</formula>
    </cfRule>
  </conditionalFormatting>
  <conditionalFormatting sqref="F2955">
    <cfRule type="cellIs" dxfId="403" priority="423" operator="lessThan">
      <formula>0</formula>
    </cfRule>
  </conditionalFormatting>
  <conditionalFormatting sqref="F2956">
    <cfRule type="cellIs" dxfId="402" priority="422" operator="lessThan">
      <formula>0</formula>
    </cfRule>
  </conditionalFormatting>
  <conditionalFormatting sqref="F2957">
    <cfRule type="cellIs" dxfId="401" priority="421" operator="lessThan">
      <formula>0</formula>
    </cfRule>
  </conditionalFormatting>
  <conditionalFormatting sqref="F2958">
    <cfRule type="cellIs" dxfId="400" priority="420" operator="lessThan">
      <formula>0</formula>
    </cfRule>
  </conditionalFormatting>
  <conditionalFormatting sqref="F2959">
    <cfRule type="cellIs" dxfId="399" priority="419" operator="lessThan">
      <formula>0</formula>
    </cfRule>
  </conditionalFormatting>
  <conditionalFormatting sqref="F2960">
    <cfRule type="cellIs" dxfId="398" priority="417" operator="lessThan">
      <formula>0</formula>
    </cfRule>
  </conditionalFormatting>
  <conditionalFormatting sqref="F2961">
    <cfRule type="cellIs" dxfId="397" priority="416" operator="lessThan">
      <formula>0</formula>
    </cfRule>
  </conditionalFormatting>
  <conditionalFormatting sqref="F2962">
    <cfRule type="cellIs" dxfId="396" priority="415" operator="lessThan">
      <formula>0</formula>
    </cfRule>
  </conditionalFormatting>
  <conditionalFormatting sqref="F2963">
    <cfRule type="cellIs" dxfId="395" priority="414" operator="lessThan">
      <formula>0</formula>
    </cfRule>
  </conditionalFormatting>
  <conditionalFormatting sqref="F2964">
    <cfRule type="cellIs" dxfId="394" priority="413" operator="lessThan">
      <formula>0</formula>
    </cfRule>
  </conditionalFormatting>
  <conditionalFormatting sqref="F2965">
    <cfRule type="cellIs" dxfId="393" priority="412" operator="lessThan">
      <formula>0</formula>
    </cfRule>
  </conditionalFormatting>
  <conditionalFormatting sqref="F2966">
    <cfRule type="cellIs" dxfId="392" priority="411" operator="lessThan">
      <formula>0</formula>
    </cfRule>
  </conditionalFormatting>
  <conditionalFormatting sqref="F2967">
    <cfRule type="cellIs" dxfId="391" priority="410" operator="lessThan">
      <formula>0</formula>
    </cfRule>
  </conditionalFormatting>
  <conditionalFormatting sqref="F2968">
    <cfRule type="cellIs" dxfId="390" priority="409" operator="lessThan">
      <formula>0</formula>
    </cfRule>
  </conditionalFormatting>
  <conditionalFormatting sqref="F2970">
    <cfRule type="cellIs" dxfId="389" priority="408" operator="lessThan">
      <formula>0</formula>
    </cfRule>
  </conditionalFormatting>
  <conditionalFormatting sqref="F2971">
    <cfRule type="cellIs" dxfId="388" priority="407" operator="lessThan">
      <formula>0</formula>
    </cfRule>
  </conditionalFormatting>
  <conditionalFormatting sqref="F2972">
    <cfRule type="cellIs" dxfId="387" priority="406" operator="lessThan">
      <formula>0</formula>
    </cfRule>
  </conditionalFormatting>
  <conditionalFormatting sqref="F2973">
    <cfRule type="cellIs" dxfId="386" priority="405" operator="lessThan">
      <formula>0</formula>
    </cfRule>
  </conditionalFormatting>
  <conditionalFormatting sqref="F2974">
    <cfRule type="cellIs" dxfId="385" priority="404" operator="lessThan">
      <formula>0</formula>
    </cfRule>
  </conditionalFormatting>
  <conditionalFormatting sqref="F2975">
    <cfRule type="cellIs" dxfId="384" priority="403" operator="lessThan">
      <formula>0</formula>
    </cfRule>
  </conditionalFormatting>
  <conditionalFormatting sqref="F2976">
    <cfRule type="cellIs" dxfId="383" priority="402" operator="lessThan">
      <formula>0</formula>
    </cfRule>
  </conditionalFormatting>
  <conditionalFormatting sqref="F2977">
    <cfRule type="cellIs" dxfId="382" priority="400" operator="lessThan">
      <formula>0</formula>
    </cfRule>
  </conditionalFormatting>
  <conditionalFormatting sqref="F2978">
    <cfRule type="cellIs" dxfId="381" priority="399" operator="lessThan">
      <formula>0</formula>
    </cfRule>
  </conditionalFormatting>
  <conditionalFormatting sqref="F2979">
    <cfRule type="cellIs" dxfId="380" priority="398" operator="lessThan">
      <formula>0</formula>
    </cfRule>
  </conditionalFormatting>
  <conditionalFormatting sqref="F2980">
    <cfRule type="cellIs" dxfId="379" priority="397" operator="lessThan">
      <formula>0</formula>
    </cfRule>
  </conditionalFormatting>
  <conditionalFormatting sqref="F2981">
    <cfRule type="cellIs" dxfId="378" priority="396" operator="lessThan">
      <formula>0</formula>
    </cfRule>
  </conditionalFormatting>
  <conditionalFormatting sqref="F2982">
    <cfRule type="cellIs" dxfId="377" priority="395" operator="lessThan">
      <formula>0</formula>
    </cfRule>
  </conditionalFormatting>
  <conditionalFormatting sqref="F2983">
    <cfRule type="cellIs" dxfId="376" priority="394" operator="lessThan">
      <formula>0</formula>
    </cfRule>
  </conditionalFormatting>
  <conditionalFormatting sqref="F2984">
    <cfRule type="cellIs" dxfId="375" priority="393" operator="lessThan">
      <formula>0</formula>
    </cfRule>
  </conditionalFormatting>
  <conditionalFormatting sqref="F2985">
    <cfRule type="cellIs" dxfId="374" priority="392" operator="lessThan">
      <formula>0</formula>
    </cfRule>
  </conditionalFormatting>
  <conditionalFormatting sqref="F2986">
    <cfRule type="cellIs" dxfId="373" priority="391" operator="lessThan">
      <formula>0</formula>
    </cfRule>
  </conditionalFormatting>
  <conditionalFormatting sqref="F2987">
    <cfRule type="cellIs" dxfId="372" priority="390" operator="lessThan">
      <formula>0</formula>
    </cfRule>
  </conditionalFormatting>
  <conditionalFormatting sqref="F2988">
    <cfRule type="cellIs" dxfId="371" priority="389" operator="lessThan">
      <formula>0</formula>
    </cfRule>
  </conditionalFormatting>
  <conditionalFormatting sqref="F2989">
    <cfRule type="cellIs" dxfId="370" priority="388" operator="lessThan">
      <formula>0</formula>
    </cfRule>
  </conditionalFormatting>
  <conditionalFormatting sqref="F2990">
    <cfRule type="cellIs" dxfId="369" priority="387" operator="lessThan">
      <formula>0</formula>
    </cfRule>
  </conditionalFormatting>
  <conditionalFormatting sqref="F2991">
    <cfRule type="cellIs" dxfId="368" priority="386" operator="lessThan">
      <formula>0</formula>
    </cfRule>
  </conditionalFormatting>
  <conditionalFormatting sqref="F2992">
    <cfRule type="cellIs" dxfId="367" priority="385" operator="lessThan">
      <formula>0</formula>
    </cfRule>
  </conditionalFormatting>
  <conditionalFormatting sqref="F2993">
    <cfRule type="cellIs" dxfId="366" priority="384" operator="lessThan">
      <formula>0</formula>
    </cfRule>
  </conditionalFormatting>
  <conditionalFormatting sqref="F2994">
    <cfRule type="cellIs" dxfId="365" priority="38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64" priority="38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63" priority="38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62" priority="37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61" priority="37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60" priority="37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59" priority="37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58" priority="37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57" priority="374" operator="lessThan">
      <formula>0</formula>
    </cfRule>
  </conditionalFormatting>
  <conditionalFormatting sqref="F3003">
    <cfRule type="cellIs" dxfId="356" priority="373" operator="lessThan">
      <formula>0</formula>
    </cfRule>
  </conditionalFormatting>
  <conditionalFormatting sqref="F3004">
    <cfRule type="cellIs" dxfId="355" priority="372" operator="lessThan">
      <formula>0</formula>
    </cfRule>
  </conditionalFormatting>
  <conditionalFormatting sqref="F3005">
    <cfRule type="cellIs" dxfId="354" priority="371" operator="lessThan">
      <formula>0</formula>
    </cfRule>
  </conditionalFormatting>
  <conditionalFormatting sqref="F3006">
    <cfRule type="cellIs" dxfId="353" priority="370" operator="lessThan">
      <formula>0</formula>
    </cfRule>
  </conditionalFormatting>
  <conditionalFormatting sqref="F3007">
    <cfRule type="cellIs" dxfId="352" priority="369" operator="lessThan">
      <formula>0</formula>
    </cfRule>
  </conditionalFormatting>
  <conditionalFormatting sqref="F3008">
    <cfRule type="cellIs" dxfId="351" priority="368" operator="lessThan">
      <formula>0</formula>
    </cfRule>
  </conditionalFormatting>
  <conditionalFormatting sqref="F3009">
    <cfRule type="cellIs" dxfId="350" priority="367" operator="lessThan">
      <formula>0</formula>
    </cfRule>
  </conditionalFormatting>
  <conditionalFormatting sqref="F3010">
    <cfRule type="cellIs" dxfId="349" priority="366" operator="lessThan">
      <formula>0</formula>
    </cfRule>
  </conditionalFormatting>
  <conditionalFormatting sqref="F3011">
    <cfRule type="cellIs" dxfId="348" priority="365" operator="lessThan">
      <formula>0</formula>
    </cfRule>
  </conditionalFormatting>
  <conditionalFormatting sqref="F3012">
    <cfRule type="cellIs" dxfId="347" priority="364" operator="lessThan">
      <formula>0</formula>
    </cfRule>
  </conditionalFormatting>
  <conditionalFormatting sqref="F3013">
    <cfRule type="cellIs" dxfId="346" priority="363" operator="lessThan">
      <formula>0</formula>
    </cfRule>
  </conditionalFormatting>
  <conditionalFormatting sqref="F3014">
    <cfRule type="cellIs" dxfId="345" priority="362" operator="lessThan">
      <formula>0</formula>
    </cfRule>
  </conditionalFormatting>
  <conditionalFormatting sqref="F3015">
    <cfRule type="cellIs" dxfId="344" priority="361" operator="lessThan">
      <formula>0</formula>
    </cfRule>
  </conditionalFormatting>
  <conditionalFormatting sqref="F3016">
    <cfRule type="cellIs" dxfId="343" priority="360" operator="lessThan">
      <formula>0</formula>
    </cfRule>
  </conditionalFormatting>
  <conditionalFormatting sqref="F3017">
    <cfRule type="cellIs" dxfId="342" priority="359" operator="lessThan">
      <formula>0</formula>
    </cfRule>
  </conditionalFormatting>
  <conditionalFormatting sqref="F3018">
    <cfRule type="cellIs" dxfId="341" priority="358" operator="lessThan">
      <formula>0</formula>
    </cfRule>
  </conditionalFormatting>
  <conditionalFormatting sqref="F3019">
    <cfRule type="cellIs" dxfId="340" priority="355" operator="lessThan">
      <formula>0</formula>
    </cfRule>
  </conditionalFormatting>
  <conditionalFormatting sqref="F3020">
    <cfRule type="cellIs" dxfId="339" priority="354" operator="lessThan">
      <formula>0</formula>
    </cfRule>
  </conditionalFormatting>
  <conditionalFormatting sqref="F3021">
    <cfRule type="cellIs" dxfId="338" priority="353" operator="lessThan">
      <formula>0</formula>
    </cfRule>
  </conditionalFormatting>
  <conditionalFormatting sqref="F3022">
    <cfRule type="cellIs" dxfId="337" priority="352" operator="lessThan">
      <formula>0</formula>
    </cfRule>
  </conditionalFormatting>
  <conditionalFormatting sqref="F3023">
    <cfRule type="cellIs" dxfId="336" priority="351" operator="lessThan">
      <formula>0</formula>
    </cfRule>
  </conditionalFormatting>
  <conditionalFormatting sqref="F3024">
    <cfRule type="cellIs" dxfId="335" priority="350" operator="lessThan">
      <formula>0</formula>
    </cfRule>
  </conditionalFormatting>
  <conditionalFormatting sqref="F3025">
    <cfRule type="cellIs" dxfId="334" priority="349" operator="lessThan">
      <formula>0</formula>
    </cfRule>
  </conditionalFormatting>
  <conditionalFormatting sqref="F3026">
    <cfRule type="cellIs" dxfId="333" priority="348" operator="lessThan">
      <formula>0</formula>
    </cfRule>
  </conditionalFormatting>
  <conditionalFormatting sqref="F3027">
    <cfRule type="cellIs" dxfId="332" priority="347" operator="lessThan">
      <formula>0</formula>
    </cfRule>
  </conditionalFormatting>
  <conditionalFormatting sqref="F3028">
    <cfRule type="cellIs" dxfId="331" priority="346" operator="lessThan">
      <formula>0</formula>
    </cfRule>
  </conditionalFormatting>
  <conditionalFormatting sqref="F3029">
    <cfRule type="cellIs" dxfId="330" priority="345" operator="lessThan">
      <formula>0</formula>
    </cfRule>
  </conditionalFormatting>
  <conditionalFormatting sqref="F3030">
    <cfRule type="cellIs" dxfId="329" priority="344" operator="lessThan">
      <formula>0</formula>
    </cfRule>
  </conditionalFormatting>
  <conditionalFormatting sqref="F3031">
    <cfRule type="cellIs" dxfId="328" priority="343" operator="lessThan">
      <formula>0</formula>
    </cfRule>
  </conditionalFormatting>
  <conditionalFormatting sqref="F3032">
    <cfRule type="cellIs" dxfId="327" priority="342" operator="lessThan">
      <formula>0</formula>
    </cfRule>
  </conditionalFormatting>
  <conditionalFormatting sqref="F3033">
    <cfRule type="cellIs" dxfId="326" priority="341" operator="lessThan">
      <formula>0</formula>
    </cfRule>
  </conditionalFormatting>
  <conditionalFormatting sqref="F3035">
    <cfRule type="cellIs" dxfId="325" priority="339" operator="lessThan">
      <formula>0</formula>
    </cfRule>
  </conditionalFormatting>
  <conditionalFormatting sqref="F3036">
    <cfRule type="cellIs" dxfId="324" priority="338" operator="lessThan">
      <formula>0</formula>
    </cfRule>
  </conditionalFormatting>
  <conditionalFormatting sqref="F3037">
    <cfRule type="cellIs" dxfId="323" priority="337" operator="lessThan">
      <formula>0</formula>
    </cfRule>
  </conditionalFormatting>
  <conditionalFormatting sqref="F3038">
    <cfRule type="cellIs" dxfId="322" priority="336" operator="lessThan">
      <formula>0</formula>
    </cfRule>
  </conditionalFormatting>
  <conditionalFormatting sqref="F3039">
    <cfRule type="cellIs" dxfId="321" priority="334" operator="lessThan">
      <formula>0</formula>
    </cfRule>
  </conditionalFormatting>
  <conditionalFormatting sqref="F3040">
    <cfRule type="cellIs" dxfId="320" priority="333" operator="lessThan">
      <formula>0</formula>
    </cfRule>
  </conditionalFormatting>
  <conditionalFormatting sqref="F3041">
    <cfRule type="cellIs" dxfId="319" priority="332" operator="lessThan">
      <formula>0</formula>
    </cfRule>
  </conditionalFormatting>
  <conditionalFormatting sqref="F3042">
    <cfRule type="cellIs" dxfId="318" priority="331" operator="lessThan">
      <formula>0</formula>
    </cfRule>
  </conditionalFormatting>
  <conditionalFormatting sqref="F3043">
    <cfRule type="cellIs" dxfId="317" priority="330" operator="lessThan">
      <formula>0</formula>
    </cfRule>
  </conditionalFormatting>
  <conditionalFormatting sqref="F3044">
    <cfRule type="cellIs" dxfId="316" priority="329" operator="lessThan">
      <formula>0</formula>
    </cfRule>
  </conditionalFormatting>
  <conditionalFormatting sqref="F3045">
    <cfRule type="cellIs" dxfId="315" priority="328" operator="lessThan">
      <formula>0</formula>
    </cfRule>
  </conditionalFormatting>
  <conditionalFormatting sqref="F3046">
    <cfRule type="cellIs" dxfId="314" priority="327" operator="lessThan">
      <formula>0</formula>
    </cfRule>
  </conditionalFormatting>
  <conditionalFormatting sqref="F3047">
    <cfRule type="cellIs" dxfId="313" priority="326" operator="lessThan">
      <formula>0</formula>
    </cfRule>
  </conditionalFormatting>
  <conditionalFormatting sqref="F3048">
    <cfRule type="cellIs" dxfId="312" priority="325" operator="lessThan">
      <formula>0</formula>
    </cfRule>
  </conditionalFormatting>
  <conditionalFormatting sqref="F3049">
    <cfRule type="cellIs" dxfId="311" priority="324" operator="lessThan">
      <formula>0</formula>
    </cfRule>
  </conditionalFormatting>
  <conditionalFormatting sqref="F3050">
    <cfRule type="cellIs" dxfId="310" priority="323" operator="lessThan">
      <formula>0</formula>
    </cfRule>
  </conditionalFormatting>
  <conditionalFormatting sqref="F3051">
    <cfRule type="cellIs" dxfId="309" priority="322" operator="lessThan">
      <formula>0</formula>
    </cfRule>
  </conditionalFormatting>
  <conditionalFormatting sqref="F3052">
    <cfRule type="cellIs" dxfId="308" priority="321" operator="lessThan">
      <formula>0</formula>
    </cfRule>
  </conditionalFormatting>
  <conditionalFormatting sqref="F3053">
    <cfRule type="cellIs" dxfId="307" priority="320" operator="lessThan">
      <formula>0</formula>
    </cfRule>
  </conditionalFormatting>
  <conditionalFormatting sqref="F3054">
    <cfRule type="cellIs" dxfId="306" priority="319" operator="lessThan">
      <formula>0</formula>
    </cfRule>
  </conditionalFormatting>
  <conditionalFormatting sqref="F3055">
    <cfRule type="cellIs" dxfId="305" priority="318" operator="lessThan">
      <formula>0</formula>
    </cfRule>
  </conditionalFormatting>
  <conditionalFormatting sqref="F3056">
    <cfRule type="cellIs" dxfId="304" priority="317" operator="lessThan">
      <formula>0</formula>
    </cfRule>
  </conditionalFormatting>
  <conditionalFormatting sqref="F3057">
    <cfRule type="cellIs" dxfId="303" priority="316" operator="lessThan">
      <formula>0</formula>
    </cfRule>
  </conditionalFormatting>
  <conditionalFormatting sqref="F3058">
    <cfRule type="cellIs" dxfId="302" priority="315" operator="lessThan">
      <formula>0</formula>
    </cfRule>
  </conditionalFormatting>
  <conditionalFormatting sqref="F3059">
    <cfRule type="cellIs" dxfId="301" priority="314" operator="lessThan">
      <formula>0</formula>
    </cfRule>
  </conditionalFormatting>
  <conditionalFormatting sqref="F3060">
    <cfRule type="cellIs" dxfId="300" priority="313" operator="lessThan">
      <formula>0</formula>
    </cfRule>
  </conditionalFormatting>
  <conditionalFormatting sqref="F3061">
    <cfRule type="cellIs" dxfId="299" priority="312" operator="lessThan">
      <formula>0</formula>
    </cfRule>
  </conditionalFormatting>
  <conditionalFormatting sqref="F3062">
    <cfRule type="cellIs" dxfId="298" priority="311" operator="lessThan">
      <formula>0</formula>
    </cfRule>
  </conditionalFormatting>
  <conditionalFormatting sqref="F3063">
    <cfRule type="cellIs" dxfId="297" priority="310" operator="lessThan">
      <formula>0</formula>
    </cfRule>
  </conditionalFormatting>
  <conditionalFormatting sqref="F3064">
    <cfRule type="cellIs" dxfId="296" priority="309" operator="lessThan">
      <formula>0</formula>
    </cfRule>
  </conditionalFormatting>
  <conditionalFormatting sqref="F3065">
    <cfRule type="cellIs" dxfId="295" priority="308" operator="lessThan">
      <formula>0</formula>
    </cfRule>
  </conditionalFormatting>
  <conditionalFormatting sqref="F3066">
    <cfRule type="cellIs" dxfId="294" priority="307" operator="lessThan">
      <formula>0</formula>
    </cfRule>
  </conditionalFormatting>
  <conditionalFormatting sqref="F3067">
    <cfRule type="cellIs" dxfId="293" priority="306" operator="lessThan">
      <formula>0</formula>
    </cfRule>
  </conditionalFormatting>
  <conditionalFormatting sqref="F3068">
    <cfRule type="cellIs" dxfId="292" priority="305" operator="lessThan">
      <formula>0</formula>
    </cfRule>
  </conditionalFormatting>
  <conditionalFormatting sqref="F3069">
    <cfRule type="cellIs" dxfId="291" priority="304" operator="lessThan">
      <formula>0</formula>
    </cfRule>
  </conditionalFormatting>
  <conditionalFormatting sqref="F3070">
    <cfRule type="cellIs" dxfId="290" priority="303" operator="lessThan">
      <formula>0</formula>
    </cfRule>
  </conditionalFormatting>
  <conditionalFormatting sqref="F3071">
    <cfRule type="cellIs" dxfId="289" priority="302" operator="lessThan">
      <formula>0</formula>
    </cfRule>
  </conditionalFormatting>
  <conditionalFormatting sqref="F3072">
    <cfRule type="cellIs" dxfId="288" priority="301" operator="lessThan">
      <formula>0</formula>
    </cfRule>
  </conditionalFormatting>
  <conditionalFormatting sqref="F3073">
    <cfRule type="cellIs" dxfId="287" priority="300" operator="lessThan">
      <formula>0</formula>
    </cfRule>
  </conditionalFormatting>
  <conditionalFormatting sqref="F3074">
    <cfRule type="cellIs" dxfId="286" priority="299" operator="lessThan">
      <formula>0</formula>
    </cfRule>
  </conditionalFormatting>
  <conditionalFormatting sqref="F3075">
    <cfRule type="cellIs" dxfId="285" priority="298" operator="lessThan">
      <formula>0</formula>
    </cfRule>
  </conditionalFormatting>
  <conditionalFormatting sqref="F3076">
    <cfRule type="cellIs" dxfId="284" priority="297" operator="lessThan">
      <formula>0</formula>
    </cfRule>
  </conditionalFormatting>
  <conditionalFormatting sqref="F3077">
    <cfRule type="cellIs" dxfId="283" priority="296" operator="lessThan">
      <formula>0</formula>
    </cfRule>
  </conditionalFormatting>
  <conditionalFormatting sqref="F3078">
    <cfRule type="cellIs" dxfId="282" priority="294" operator="lessThan">
      <formula>0</formula>
    </cfRule>
  </conditionalFormatting>
  <conditionalFormatting sqref="F3079">
    <cfRule type="cellIs" dxfId="281" priority="293" operator="lessThan">
      <formula>0</formula>
    </cfRule>
  </conditionalFormatting>
  <conditionalFormatting sqref="F3080">
    <cfRule type="cellIs" dxfId="280" priority="288" operator="lessThan">
      <formula>0</formula>
    </cfRule>
  </conditionalFormatting>
  <conditionalFormatting sqref="F3081">
    <cfRule type="cellIs" dxfId="279" priority="287" operator="lessThan">
      <formula>0</formula>
    </cfRule>
  </conditionalFormatting>
  <conditionalFormatting sqref="F3082">
    <cfRule type="cellIs" dxfId="278" priority="285" operator="lessThan">
      <formula>0</formula>
    </cfRule>
  </conditionalFormatting>
  <conditionalFormatting sqref="F3083">
    <cfRule type="cellIs" dxfId="277" priority="284" operator="lessThan">
      <formula>0</formula>
    </cfRule>
  </conditionalFormatting>
  <conditionalFormatting sqref="F3084">
    <cfRule type="cellIs" dxfId="276" priority="283" operator="lessThan">
      <formula>0</formula>
    </cfRule>
  </conditionalFormatting>
  <conditionalFormatting sqref="F3085">
    <cfRule type="cellIs" dxfId="275" priority="282" operator="lessThan">
      <formula>0</formula>
    </cfRule>
  </conditionalFormatting>
  <conditionalFormatting sqref="F3086">
    <cfRule type="cellIs" dxfId="274" priority="281" operator="lessThan">
      <formula>0</formula>
    </cfRule>
  </conditionalFormatting>
  <conditionalFormatting sqref="F3087">
    <cfRule type="cellIs" dxfId="273" priority="280" operator="lessThan">
      <formula>0</formula>
    </cfRule>
  </conditionalFormatting>
  <conditionalFormatting sqref="F3088">
    <cfRule type="cellIs" dxfId="272" priority="279" operator="lessThan">
      <formula>0</formula>
    </cfRule>
  </conditionalFormatting>
  <conditionalFormatting sqref="F3089">
    <cfRule type="cellIs" dxfId="271" priority="278" operator="lessThan">
      <formula>0</formula>
    </cfRule>
  </conditionalFormatting>
  <conditionalFormatting sqref="F3090">
    <cfRule type="cellIs" dxfId="270" priority="277" operator="lessThan">
      <formula>0</formula>
    </cfRule>
  </conditionalFormatting>
  <conditionalFormatting sqref="F3091">
    <cfRule type="cellIs" dxfId="269" priority="276" operator="lessThan">
      <formula>0</formula>
    </cfRule>
  </conditionalFormatting>
  <conditionalFormatting sqref="F3092">
    <cfRule type="cellIs" dxfId="268" priority="275" operator="lessThan">
      <formula>0</formula>
    </cfRule>
  </conditionalFormatting>
  <conditionalFormatting sqref="F3093">
    <cfRule type="cellIs" dxfId="267" priority="274" operator="lessThan">
      <formula>0</formula>
    </cfRule>
  </conditionalFormatting>
  <conditionalFormatting sqref="F3094">
    <cfRule type="cellIs" dxfId="266" priority="273" operator="lessThan">
      <formula>0</formula>
    </cfRule>
  </conditionalFormatting>
  <conditionalFormatting sqref="F3095">
    <cfRule type="cellIs" dxfId="265" priority="272" operator="lessThan">
      <formula>0</formula>
    </cfRule>
  </conditionalFormatting>
  <conditionalFormatting sqref="F3096">
    <cfRule type="cellIs" dxfId="264" priority="271" operator="lessThan">
      <formula>0</formula>
    </cfRule>
  </conditionalFormatting>
  <conditionalFormatting sqref="F3097">
    <cfRule type="cellIs" dxfId="263" priority="270" operator="lessThan">
      <formula>0</formula>
    </cfRule>
  </conditionalFormatting>
  <conditionalFormatting sqref="F3098">
    <cfRule type="cellIs" dxfId="262" priority="269" operator="lessThan">
      <formula>0</formula>
    </cfRule>
  </conditionalFormatting>
  <conditionalFormatting sqref="F3099">
    <cfRule type="cellIs" dxfId="261" priority="268" operator="lessThan">
      <formula>0</formula>
    </cfRule>
  </conditionalFormatting>
  <conditionalFormatting sqref="F3100">
    <cfRule type="cellIs" dxfId="260" priority="267" operator="lessThan">
      <formula>0</formula>
    </cfRule>
  </conditionalFormatting>
  <conditionalFormatting sqref="F3101">
    <cfRule type="cellIs" dxfId="259" priority="266" operator="lessThan">
      <formula>0</formula>
    </cfRule>
  </conditionalFormatting>
  <conditionalFormatting sqref="F3102">
    <cfRule type="cellIs" dxfId="258" priority="265" operator="lessThan">
      <formula>0</formula>
    </cfRule>
  </conditionalFormatting>
  <conditionalFormatting sqref="F3103">
    <cfRule type="cellIs" dxfId="257" priority="264" operator="lessThan">
      <formula>0</formula>
    </cfRule>
  </conditionalFormatting>
  <conditionalFormatting sqref="F3104">
    <cfRule type="cellIs" dxfId="256" priority="263" operator="lessThan">
      <formula>0</formula>
    </cfRule>
  </conditionalFormatting>
  <conditionalFormatting sqref="F3105">
    <cfRule type="cellIs" dxfId="255" priority="262" operator="lessThan">
      <formula>0</formula>
    </cfRule>
  </conditionalFormatting>
  <conditionalFormatting sqref="F3106">
    <cfRule type="cellIs" dxfId="254" priority="261" operator="lessThan">
      <formula>0</formula>
    </cfRule>
  </conditionalFormatting>
  <conditionalFormatting sqref="F3107">
    <cfRule type="cellIs" dxfId="253" priority="260" operator="lessThan">
      <formula>0</formula>
    </cfRule>
  </conditionalFormatting>
  <conditionalFormatting sqref="F3108">
    <cfRule type="cellIs" dxfId="252" priority="259" operator="lessThan">
      <formula>0</formula>
    </cfRule>
  </conditionalFormatting>
  <conditionalFormatting sqref="F3109">
    <cfRule type="cellIs" dxfId="251" priority="258" operator="lessThan">
      <formula>0</formula>
    </cfRule>
  </conditionalFormatting>
  <conditionalFormatting sqref="F3110">
    <cfRule type="cellIs" dxfId="250" priority="257" operator="lessThan">
      <formula>0</formula>
    </cfRule>
  </conditionalFormatting>
  <conditionalFormatting sqref="F3111">
    <cfRule type="cellIs" dxfId="249" priority="256" operator="lessThan">
      <formula>0</formula>
    </cfRule>
  </conditionalFormatting>
  <conditionalFormatting sqref="F3112">
    <cfRule type="cellIs" dxfId="248" priority="255" operator="lessThan">
      <formula>0</formula>
    </cfRule>
  </conditionalFormatting>
  <conditionalFormatting sqref="F3113:F3114">
    <cfRule type="cellIs" dxfId="247" priority="254" operator="lessThan">
      <formula>0</formula>
    </cfRule>
  </conditionalFormatting>
  <conditionalFormatting sqref="F3115:F3122">
    <cfRule type="cellIs" dxfId="246" priority="253" operator="lessThan">
      <formula>0</formula>
    </cfRule>
  </conditionalFormatting>
  <conditionalFormatting sqref="F3123">
    <cfRule type="cellIs" dxfId="245" priority="252" operator="lessThan">
      <formula>0</formula>
    </cfRule>
  </conditionalFormatting>
  <conditionalFormatting sqref="F3124">
    <cfRule type="cellIs" dxfId="244" priority="251" operator="lessThan">
      <formula>0</formula>
    </cfRule>
  </conditionalFormatting>
  <conditionalFormatting sqref="F3125">
    <cfRule type="cellIs" dxfId="243" priority="250" operator="lessThan">
      <formula>0</formula>
    </cfRule>
  </conditionalFormatting>
  <conditionalFormatting sqref="F3126">
    <cfRule type="cellIs" dxfId="242" priority="249" operator="lessThan">
      <formula>0</formula>
    </cfRule>
  </conditionalFormatting>
  <conditionalFormatting sqref="F3127">
    <cfRule type="cellIs" dxfId="241" priority="248" operator="lessThan">
      <formula>0</formula>
    </cfRule>
  </conditionalFormatting>
  <conditionalFormatting sqref="F3128">
    <cfRule type="cellIs" dxfId="240" priority="247" operator="lessThan">
      <formula>0</formula>
    </cfRule>
  </conditionalFormatting>
  <conditionalFormatting sqref="F3129">
    <cfRule type="cellIs" dxfId="239" priority="246" operator="lessThan">
      <formula>0</formula>
    </cfRule>
  </conditionalFormatting>
  <conditionalFormatting sqref="F3130">
    <cfRule type="cellIs" dxfId="238" priority="245" operator="lessThan">
      <formula>0</formula>
    </cfRule>
  </conditionalFormatting>
  <conditionalFormatting sqref="F3131">
    <cfRule type="cellIs" dxfId="237" priority="244" operator="lessThan">
      <formula>0</formula>
    </cfRule>
  </conditionalFormatting>
  <conditionalFormatting sqref="F3132">
    <cfRule type="cellIs" dxfId="236" priority="243" operator="lessThan">
      <formula>0</formula>
    </cfRule>
  </conditionalFormatting>
  <conditionalFormatting sqref="F3133">
    <cfRule type="cellIs" dxfId="235" priority="242" operator="lessThan">
      <formula>0</formula>
    </cfRule>
  </conditionalFormatting>
  <conditionalFormatting sqref="F3134">
    <cfRule type="cellIs" dxfId="234" priority="241" operator="lessThan">
      <formula>0</formula>
    </cfRule>
  </conditionalFormatting>
  <conditionalFormatting sqref="F3135:F3136">
    <cfRule type="cellIs" dxfId="233" priority="240" operator="lessThan">
      <formula>0</formula>
    </cfRule>
  </conditionalFormatting>
  <conditionalFormatting sqref="F3137">
    <cfRule type="cellIs" dxfId="232" priority="239" operator="lessThan">
      <formula>0</formula>
    </cfRule>
  </conditionalFormatting>
  <conditionalFormatting sqref="F3138">
    <cfRule type="cellIs" dxfId="231" priority="237" operator="lessThan">
      <formula>0</formula>
    </cfRule>
  </conditionalFormatting>
  <conditionalFormatting sqref="F3139">
    <cfRule type="cellIs" dxfId="230" priority="236" operator="lessThan">
      <formula>0</formula>
    </cfRule>
  </conditionalFormatting>
  <conditionalFormatting sqref="F3140">
    <cfRule type="cellIs" dxfId="229" priority="235" operator="lessThan">
      <formula>0</formula>
    </cfRule>
  </conditionalFormatting>
  <conditionalFormatting sqref="F3141">
    <cfRule type="cellIs" dxfId="228" priority="234" operator="lessThan">
      <formula>0</formula>
    </cfRule>
  </conditionalFormatting>
  <conditionalFormatting sqref="F3142">
    <cfRule type="cellIs" dxfId="227" priority="233" operator="lessThan">
      <formula>0</formula>
    </cfRule>
  </conditionalFormatting>
  <conditionalFormatting sqref="F3143">
    <cfRule type="cellIs" dxfId="226" priority="232" operator="lessThan">
      <formula>0</formula>
    </cfRule>
  </conditionalFormatting>
  <conditionalFormatting sqref="F3144">
    <cfRule type="cellIs" dxfId="225" priority="231" operator="lessThan">
      <formula>0</formula>
    </cfRule>
  </conditionalFormatting>
  <conditionalFormatting sqref="F3145">
    <cfRule type="cellIs" dxfId="224" priority="230" operator="lessThan">
      <formula>0</formula>
    </cfRule>
  </conditionalFormatting>
  <conditionalFormatting sqref="F3146">
    <cfRule type="cellIs" dxfId="223" priority="229" operator="lessThan">
      <formula>0</formula>
    </cfRule>
  </conditionalFormatting>
  <conditionalFormatting sqref="F3147">
    <cfRule type="cellIs" dxfId="222" priority="228" operator="lessThan">
      <formula>0</formula>
    </cfRule>
  </conditionalFormatting>
  <conditionalFormatting sqref="F3148:F3151">
    <cfRule type="cellIs" dxfId="221" priority="227" operator="lessThan">
      <formula>0</formula>
    </cfRule>
  </conditionalFormatting>
  <conditionalFormatting sqref="F3152:F3153">
    <cfRule type="cellIs" dxfId="220" priority="226" operator="lessThan">
      <formula>0</formula>
    </cfRule>
  </conditionalFormatting>
  <conditionalFormatting sqref="F3154">
    <cfRule type="cellIs" dxfId="219" priority="225" operator="lessThan">
      <formula>0</formula>
    </cfRule>
  </conditionalFormatting>
  <conditionalFormatting sqref="F3155">
    <cfRule type="cellIs" dxfId="218" priority="224" operator="lessThan">
      <formula>0</formula>
    </cfRule>
  </conditionalFormatting>
  <conditionalFormatting sqref="F3156">
    <cfRule type="cellIs" dxfId="217" priority="223" operator="lessThan">
      <formula>0</formula>
    </cfRule>
  </conditionalFormatting>
  <conditionalFormatting sqref="F3157">
    <cfRule type="cellIs" dxfId="216" priority="222" operator="lessThan">
      <formula>0</formula>
    </cfRule>
  </conditionalFormatting>
  <conditionalFormatting sqref="F3158">
    <cfRule type="cellIs" dxfId="215" priority="221" operator="lessThan">
      <formula>0</formula>
    </cfRule>
  </conditionalFormatting>
  <conditionalFormatting sqref="F3159">
    <cfRule type="cellIs" dxfId="214" priority="220" operator="lessThan">
      <formula>0</formula>
    </cfRule>
  </conditionalFormatting>
  <conditionalFormatting sqref="F3160">
    <cfRule type="cellIs" dxfId="213" priority="219" operator="lessThan">
      <formula>0</formula>
    </cfRule>
  </conditionalFormatting>
  <conditionalFormatting sqref="F3161">
    <cfRule type="cellIs" dxfId="212" priority="218" operator="lessThan">
      <formula>0</formula>
    </cfRule>
  </conditionalFormatting>
  <conditionalFormatting sqref="F3162">
    <cfRule type="cellIs" dxfId="211" priority="217" operator="lessThan">
      <formula>0</formula>
    </cfRule>
  </conditionalFormatting>
  <conditionalFormatting sqref="F3163">
    <cfRule type="cellIs" dxfId="210" priority="216" operator="lessThan">
      <formula>0</formula>
    </cfRule>
  </conditionalFormatting>
  <conditionalFormatting sqref="F3164">
    <cfRule type="cellIs" dxfId="209" priority="215" operator="lessThan">
      <formula>0</formula>
    </cfRule>
  </conditionalFormatting>
  <conditionalFormatting sqref="F3165">
    <cfRule type="cellIs" dxfId="208" priority="214" operator="lessThan">
      <formula>0</formula>
    </cfRule>
  </conditionalFormatting>
  <conditionalFormatting sqref="F3166">
    <cfRule type="cellIs" dxfId="207" priority="213" operator="lessThan">
      <formula>0</formula>
    </cfRule>
  </conditionalFormatting>
  <conditionalFormatting sqref="F3167">
    <cfRule type="cellIs" dxfId="206" priority="212" operator="lessThan">
      <formula>0</formula>
    </cfRule>
  </conditionalFormatting>
  <conditionalFormatting sqref="F3168">
    <cfRule type="cellIs" dxfId="205" priority="210" operator="lessThan">
      <formula>0</formula>
    </cfRule>
  </conditionalFormatting>
  <conditionalFormatting sqref="F3169">
    <cfRule type="cellIs" dxfId="204" priority="209" operator="lessThan">
      <formula>0</formula>
    </cfRule>
  </conditionalFormatting>
  <conditionalFormatting sqref="F3170">
    <cfRule type="cellIs" dxfId="203" priority="208" operator="lessThan">
      <formula>0</formula>
    </cfRule>
  </conditionalFormatting>
  <conditionalFormatting sqref="F3171">
    <cfRule type="cellIs" dxfId="202" priority="207" operator="lessThan">
      <formula>0</formula>
    </cfRule>
  </conditionalFormatting>
  <conditionalFormatting sqref="F3172">
    <cfRule type="cellIs" dxfId="201" priority="206" operator="lessThan">
      <formula>0</formula>
    </cfRule>
  </conditionalFormatting>
  <conditionalFormatting sqref="F3173">
    <cfRule type="cellIs" dxfId="200" priority="205" operator="lessThan">
      <formula>0</formula>
    </cfRule>
  </conditionalFormatting>
  <conditionalFormatting sqref="F3174">
    <cfRule type="cellIs" dxfId="199" priority="204" operator="lessThan">
      <formula>0</formula>
    </cfRule>
  </conditionalFormatting>
  <conditionalFormatting sqref="F3175">
    <cfRule type="cellIs" dxfId="198" priority="203" operator="lessThan">
      <formula>0</formula>
    </cfRule>
  </conditionalFormatting>
  <conditionalFormatting sqref="F3176">
    <cfRule type="cellIs" dxfId="197" priority="202" operator="lessThan">
      <formula>0</formula>
    </cfRule>
  </conditionalFormatting>
  <conditionalFormatting sqref="F3177">
    <cfRule type="cellIs" dxfId="196" priority="201" operator="lessThan">
      <formula>0</formula>
    </cfRule>
  </conditionalFormatting>
  <conditionalFormatting sqref="F3178">
    <cfRule type="cellIs" dxfId="195" priority="200" operator="lessThan">
      <formula>0</formula>
    </cfRule>
  </conditionalFormatting>
  <conditionalFormatting sqref="F3179">
    <cfRule type="cellIs" dxfId="194" priority="199" operator="lessThan">
      <formula>0</formula>
    </cfRule>
  </conditionalFormatting>
  <conditionalFormatting sqref="F3180">
    <cfRule type="cellIs" dxfId="193" priority="198" operator="lessThan">
      <formula>0</formula>
    </cfRule>
  </conditionalFormatting>
  <conditionalFormatting sqref="F3181">
    <cfRule type="cellIs" dxfId="192" priority="197" operator="lessThan">
      <formula>0</formula>
    </cfRule>
  </conditionalFormatting>
  <conditionalFormatting sqref="F3182">
    <cfRule type="cellIs" dxfId="191" priority="196" operator="lessThan">
      <formula>0</formula>
    </cfRule>
  </conditionalFormatting>
  <conditionalFormatting sqref="F3183">
    <cfRule type="cellIs" dxfId="190" priority="195" operator="lessThan">
      <formula>0</formula>
    </cfRule>
  </conditionalFormatting>
  <conditionalFormatting sqref="F3184">
    <cfRule type="cellIs" dxfId="189" priority="194" operator="lessThan">
      <formula>0</formula>
    </cfRule>
  </conditionalFormatting>
  <conditionalFormatting sqref="F3185">
    <cfRule type="cellIs" dxfId="188" priority="192" operator="lessThan">
      <formula>0</formula>
    </cfRule>
  </conditionalFormatting>
  <conditionalFormatting sqref="F3186">
    <cfRule type="cellIs" dxfId="187" priority="191" operator="lessThan">
      <formula>0</formula>
    </cfRule>
  </conditionalFormatting>
  <conditionalFormatting sqref="F3187">
    <cfRule type="cellIs" dxfId="186" priority="190" operator="lessThan">
      <formula>0</formula>
    </cfRule>
  </conditionalFormatting>
  <conditionalFormatting sqref="F3188">
    <cfRule type="cellIs" dxfId="185" priority="189" operator="lessThan">
      <formula>0</formula>
    </cfRule>
  </conditionalFormatting>
  <conditionalFormatting sqref="F3189">
    <cfRule type="cellIs" dxfId="184" priority="188" operator="lessThan">
      <formula>0</formula>
    </cfRule>
  </conditionalFormatting>
  <conditionalFormatting sqref="F3190">
    <cfRule type="cellIs" dxfId="183" priority="187" operator="lessThan">
      <formula>0</formula>
    </cfRule>
  </conditionalFormatting>
  <conditionalFormatting sqref="F3191">
    <cfRule type="cellIs" dxfId="182" priority="186" operator="lessThan">
      <formula>0</formula>
    </cfRule>
  </conditionalFormatting>
  <conditionalFormatting sqref="F3192">
    <cfRule type="cellIs" dxfId="181" priority="185" operator="lessThan">
      <formula>0</formula>
    </cfRule>
  </conditionalFormatting>
  <conditionalFormatting sqref="F3193">
    <cfRule type="cellIs" dxfId="180" priority="184" operator="lessThan">
      <formula>0</formula>
    </cfRule>
  </conditionalFormatting>
  <conditionalFormatting sqref="F3194">
    <cfRule type="cellIs" dxfId="179" priority="183" operator="lessThan">
      <formula>0</formula>
    </cfRule>
  </conditionalFormatting>
  <conditionalFormatting sqref="F3195">
    <cfRule type="cellIs" dxfId="178" priority="182" operator="lessThan">
      <formula>0</formula>
    </cfRule>
  </conditionalFormatting>
  <conditionalFormatting sqref="F3196">
    <cfRule type="cellIs" dxfId="177" priority="181" operator="lessThan">
      <formula>0</formula>
    </cfRule>
  </conditionalFormatting>
  <conditionalFormatting sqref="F3197">
    <cfRule type="cellIs" dxfId="176" priority="180" operator="lessThan">
      <formula>0</formula>
    </cfRule>
  </conditionalFormatting>
  <conditionalFormatting sqref="F3198">
    <cfRule type="cellIs" dxfId="175" priority="179" operator="lessThan">
      <formula>0</formula>
    </cfRule>
  </conditionalFormatting>
  <conditionalFormatting sqref="F3199">
    <cfRule type="cellIs" dxfId="174" priority="178" operator="lessThan">
      <formula>0</formula>
    </cfRule>
  </conditionalFormatting>
  <conditionalFormatting sqref="F3200">
    <cfRule type="cellIs" dxfId="173" priority="176" operator="lessThan">
      <formula>0</formula>
    </cfRule>
  </conditionalFormatting>
  <conditionalFormatting sqref="F3201">
    <cfRule type="cellIs" dxfId="172" priority="175" operator="lessThan">
      <formula>0</formula>
    </cfRule>
  </conditionalFormatting>
  <conditionalFormatting sqref="F3202">
    <cfRule type="cellIs" dxfId="171" priority="174" operator="lessThan">
      <formula>0</formula>
    </cfRule>
  </conditionalFormatting>
  <conditionalFormatting sqref="F3203">
    <cfRule type="cellIs" dxfId="170" priority="173" operator="lessThan">
      <formula>0</formula>
    </cfRule>
  </conditionalFormatting>
  <conditionalFormatting sqref="F3204:F3206">
    <cfRule type="cellIs" dxfId="169" priority="172" operator="lessThan">
      <formula>0</formula>
    </cfRule>
  </conditionalFormatting>
  <conditionalFormatting sqref="F3207">
    <cfRule type="cellIs" dxfId="168" priority="171" operator="lessThan">
      <formula>0</formula>
    </cfRule>
  </conditionalFormatting>
  <conditionalFormatting sqref="F3208">
    <cfRule type="cellIs" dxfId="167" priority="170" operator="lessThan">
      <formula>0</formula>
    </cfRule>
  </conditionalFormatting>
  <conditionalFormatting sqref="F3210">
    <cfRule type="cellIs" dxfId="166" priority="169" operator="lessThan">
      <formula>0</formula>
    </cfRule>
  </conditionalFormatting>
  <conditionalFormatting sqref="F3211">
    <cfRule type="cellIs" dxfId="165" priority="168" operator="lessThan">
      <formula>0</formula>
    </cfRule>
  </conditionalFormatting>
  <conditionalFormatting sqref="F3212">
    <cfRule type="cellIs" dxfId="164" priority="167" operator="lessThan">
      <formula>0</formula>
    </cfRule>
  </conditionalFormatting>
  <conditionalFormatting sqref="F3213">
    <cfRule type="cellIs" dxfId="163" priority="166" operator="lessThan">
      <formula>0</formula>
    </cfRule>
  </conditionalFormatting>
  <conditionalFormatting sqref="F3214">
    <cfRule type="cellIs" dxfId="162" priority="165" operator="lessThan">
      <formula>0</formula>
    </cfRule>
  </conditionalFormatting>
  <conditionalFormatting sqref="F3215">
    <cfRule type="cellIs" dxfId="161" priority="164" operator="lessThan">
      <formula>0</formula>
    </cfRule>
  </conditionalFormatting>
  <conditionalFormatting sqref="F3216">
    <cfRule type="cellIs" dxfId="160" priority="163" operator="lessThan">
      <formula>0</formula>
    </cfRule>
  </conditionalFormatting>
  <conditionalFormatting sqref="F3217">
    <cfRule type="cellIs" dxfId="159" priority="162" operator="lessThan">
      <formula>0</formula>
    </cfRule>
  </conditionalFormatting>
  <conditionalFormatting sqref="F3218">
    <cfRule type="cellIs" dxfId="158" priority="161" operator="lessThan">
      <formula>0</formula>
    </cfRule>
  </conditionalFormatting>
  <conditionalFormatting sqref="F3219">
    <cfRule type="cellIs" dxfId="157" priority="160" operator="lessThan">
      <formula>0</formula>
    </cfRule>
  </conditionalFormatting>
  <conditionalFormatting sqref="F3220">
    <cfRule type="cellIs" dxfId="156" priority="159" operator="lessThan">
      <formula>0</formula>
    </cfRule>
  </conditionalFormatting>
  <conditionalFormatting sqref="F3221">
    <cfRule type="cellIs" dxfId="155" priority="158" operator="lessThan">
      <formula>0</formula>
    </cfRule>
  </conditionalFormatting>
  <conditionalFormatting sqref="F3222">
    <cfRule type="cellIs" dxfId="154" priority="157" operator="lessThan">
      <formula>0</formula>
    </cfRule>
  </conditionalFormatting>
  <conditionalFormatting sqref="F3223">
    <cfRule type="cellIs" dxfId="153" priority="156" operator="lessThan">
      <formula>0</formula>
    </cfRule>
  </conditionalFormatting>
  <conditionalFormatting sqref="F3225">
    <cfRule type="cellIs" dxfId="152" priority="155" operator="lessThan">
      <formula>0</formula>
    </cfRule>
  </conditionalFormatting>
  <conditionalFormatting sqref="F3226">
    <cfRule type="cellIs" dxfId="151" priority="154" operator="lessThan">
      <formula>0</formula>
    </cfRule>
  </conditionalFormatting>
  <conditionalFormatting sqref="F3227">
    <cfRule type="cellIs" dxfId="150" priority="153" operator="lessThan">
      <formula>0</formula>
    </cfRule>
  </conditionalFormatting>
  <conditionalFormatting sqref="F3228">
    <cfRule type="cellIs" dxfId="149" priority="152" operator="lessThan">
      <formula>0</formula>
    </cfRule>
  </conditionalFormatting>
  <conditionalFormatting sqref="F3229">
    <cfRule type="cellIs" dxfId="148" priority="151" operator="lessThan">
      <formula>0</formula>
    </cfRule>
  </conditionalFormatting>
  <conditionalFormatting sqref="F3230:F3232">
    <cfRule type="cellIs" dxfId="147" priority="150" operator="lessThan">
      <formula>0</formula>
    </cfRule>
  </conditionalFormatting>
  <conditionalFormatting sqref="F3233">
    <cfRule type="cellIs" dxfId="146" priority="149" operator="lessThan">
      <formula>0</formula>
    </cfRule>
  </conditionalFormatting>
  <conditionalFormatting sqref="F3234">
    <cfRule type="cellIs" dxfId="145" priority="148" operator="lessThan">
      <formula>0</formula>
    </cfRule>
  </conditionalFormatting>
  <conditionalFormatting sqref="F3235">
    <cfRule type="cellIs" dxfId="144" priority="147" operator="lessThan">
      <formula>0</formula>
    </cfRule>
  </conditionalFormatting>
  <conditionalFormatting sqref="F3236">
    <cfRule type="cellIs" dxfId="143" priority="146" operator="lessThan">
      <formula>0</formula>
    </cfRule>
  </conditionalFormatting>
  <conditionalFormatting sqref="F3237">
    <cfRule type="cellIs" dxfId="142" priority="145" operator="lessThan">
      <formula>0</formula>
    </cfRule>
  </conditionalFormatting>
  <conditionalFormatting sqref="F3238">
    <cfRule type="cellIs" dxfId="141" priority="144" operator="lessThan">
      <formula>0</formula>
    </cfRule>
  </conditionalFormatting>
  <conditionalFormatting sqref="F3238">
    <cfRule type="cellIs" dxfId="140" priority="143" operator="lessThan">
      <formula>0</formula>
    </cfRule>
  </conditionalFormatting>
  <conditionalFormatting sqref="F3239">
    <cfRule type="cellIs" dxfId="139" priority="142" operator="lessThan">
      <formula>0</formula>
    </cfRule>
  </conditionalFormatting>
  <conditionalFormatting sqref="F3239">
    <cfRule type="cellIs" dxfId="138" priority="141" operator="lessThan">
      <formula>0</formula>
    </cfRule>
  </conditionalFormatting>
  <conditionalFormatting sqref="F3240">
    <cfRule type="cellIs" dxfId="137" priority="140" operator="lessThan">
      <formula>0</formula>
    </cfRule>
  </conditionalFormatting>
  <conditionalFormatting sqref="F3240">
    <cfRule type="cellIs" dxfId="136" priority="139" operator="lessThan">
      <formula>0</formula>
    </cfRule>
  </conditionalFormatting>
  <conditionalFormatting sqref="F3241">
    <cfRule type="cellIs" dxfId="135" priority="138" operator="lessThan">
      <formula>0</formula>
    </cfRule>
  </conditionalFormatting>
  <conditionalFormatting sqref="F3241">
    <cfRule type="cellIs" dxfId="134" priority="137" operator="lessThan">
      <formula>0</formula>
    </cfRule>
  </conditionalFormatting>
  <conditionalFormatting sqref="F3242">
    <cfRule type="cellIs" dxfId="133" priority="136" operator="lessThan">
      <formula>0</formula>
    </cfRule>
  </conditionalFormatting>
  <conditionalFormatting sqref="F3242">
    <cfRule type="cellIs" dxfId="132" priority="135" operator="lessThan">
      <formula>0</formula>
    </cfRule>
  </conditionalFormatting>
  <conditionalFormatting sqref="F3243">
    <cfRule type="cellIs" dxfId="131" priority="134" operator="lessThan">
      <formula>0</formula>
    </cfRule>
  </conditionalFormatting>
  <conditionalFormatting sqref="F3243">
    <cfRule type="cellIs" dxfId="130" priority="133" operator="lessThan">
      <formula>0</formula>
    </cfRule>
  </conditionalFormatting>
  <conditionalFormatting sqref="F3244">
    <cfRule type="cellIs" dxfId="129" priority="132" operator="lessThan">
      <formula>0</formula>
    </cfRule>
  </conditionalFormatting>
  <conditionalFormatting sqref="F3244">
    <cfRule type="cellIs" dxfId="128" priority="131" operator="lessThan">
      <formula>0</formula>
    </cfRule>
  </conditionalFormatting>
  <conditionalFormatting sqref="F3245">
    <cfRule type="cellIs" dxfId="127" priority="130" operator="lessThan">
      <formula>0</formula>
    </cfRule>
  </conditionalFormatting>
  <conditionalFormatting sqref="F3245">
    <cfRule type="cellIs" dxfId="126" priority="129" operator="lessThan">
      <formula>0</formula>
    </cfRule>
  </conditionalFormatting>
  <conditionalFormatting sqref="F3246">
    <cfRule type="cellIs" dxfId="125" priority="128" operator="lessThan">
      <formula>0</formula>
    </cfRule>
  </conditionalFormatting>
  <conditionalFormatting sqref="F3246">
    <cfRule type="cellIs" dxfId="124" priority="127" operator="lessThan">
      <formula>0</formula>
    </cfRule>
  </conditionalFormatting>
  <conditionalFormatting sqref="F3247">
    <cfRule type="cellIs" dxfId="123" priority="126" operator="lessThan">
      <formula>0</formula>
    </cfRule>
  </conditionalFormatting>
  <conditionalFormatting sqref="F3247">
    <cfRule type="cellIs" dxfId="122" priority="125" operator="lessThan">
      <formula>0</formula>
    </cfRule>
  </conditionalFormatting>
  <conditionalFormatting sqref="F3248">
    <cfRule type="cellIs" dxfId="121" priority="124" operator="lessThan">
      <formula>0</formula>
    </cfRule>
  </conditionalFormatting>
  <conditionalFormatting sqref="F3248">
    <cfRule type="cellIs" dxfId="120" priority="123" operator="lessThan">
      <formula>0</formula>
    </cfRule>
  </conditionalFormatting>
  <conditionalFormatting sqref="F3249">
    <cfRule type="cellIs" dxfId="119" priority="122" operator="lessThan">
      <formula>0</formula>
    </cfRule>
  </conditionalFormatting>
  <conditionalFormatting sqref="F3249">
    <cfRule type="cellIs" dxfId="118" priority="121" operator="lessThan">
      <formula>0</formula>
    </cfRule>
  </conditionalFormatting>
  <conditionalFormatting sqref="F3250">
    <cfRule type="cellIs" dxfId="117" priority="120" operator="lessThan">
      <formula>0</formula>
    </cfRule>
  </conditionalFormatting>
  <conditionalFormatting sqref="F3250">
    <cfRule type="cellIs" dxfId="116" priority="119" operator="lessThan">
      <formula>0</formula>
    </cfRule>
  </conditionalFormatting>
  <conditionalFormatting sqref="F3251">
    <cfRule type="cellIs" dxfId="115" priority="118" operator="lessThan">
      <formula>0</formula>
    </cfRule>
  </conditionalFormatting>
  <conditionalFormatting sqref="F3251">
    <cfRule type="cellIs" dxfId="114" priority="117" operator="lessThan">
      <formula>0</formula>
    </cfRule>
  </conditionalFormatting>
  <conditionalFormatting sqref="F3252">
    <cfRule type="cellIs" dxfId="113" priority="116" operator="lessThan">
      <formula>0</formula>
    </cfRule>
  </conditionalFormatting>
  <conditionalFormatting sqref="F3252">
    <cfRule type="cellIs" dxfId="112" priority="115" operator="lessThan">
      <formula>0</formula>
    </cfRule>
  </conditionalFormatting>
  <conditionalFormatting sqref="F3253">
    <cfRule type="cellIs" dxfId="111" priority="114" operator="lessThan">
      <formula>0</formula>
    </cfRule>
  </conditionalFormatting>
  <conditionalFormatting sqref="F3253">
    <cfRule type="cellIs" dxfId="110" priority="113" operator="lessThan">
      <formula>0</formula>
    </cfRule>
  </conditionalFormatting>
  <conditionalFormatting sqref="F3254">
    <cfRule type="cellIs" dxfId="109" priority="112" operator="lessThan">
      <formula>0</formula>
    </cfRule>
  </conditionalFormatting>
  <conditionalFormatting sqref="F3254">
    <cfRule type="cellIs" dxfId="108" priority="111" operator="lessThan">
      <formula>0</formula>
    </cfRule>
  </conditionalFormatting>
  <conditionalFormatting sqref="F3255">
    <cfRule type="cellIs" dxfId="107" priority="110" operator="lessThan">
      <formula>0</formula>
    </cfRule>
  </conditionalFormatting>
  <conditionalFormatting sqref="F3255">
    <cfRule type="cellIs" dxfId="106" priority="109" operator="lessThan">
      <formula>0</formula>
    </cfRule>
  </conditionalFormatting>
  <conditionalFormatting sqref="F3256">
    <cfRule type="cellIs" dxfId="105" priority="108" operator="lessThan">
      <formula>0</formula>
    </cfRule>
  </conditionalFormatting>
  <conditionalFormatting sqref="F3256">
    <cfRule type="cellIs" dxfId="104" priority="107" operator="lessThan">
      <formula>0</formula>
    </cfRule>
  </conditionalFormatting>
  <conditionalFormatting sqref="F3257">
    <cfRule type="cellIs" dxfId="103" priority="106" operator="lessThan">
      <formula>0</formula>
    </cfRule>
  </conditionalFormatting>
  <conditionalFormatting sqref="F3257">
    <cfRule type="cellIs" dxfId="102" priority="105" operator="lessThan">
      <formula>0</formula>
    </cfRule>
  </conditionalFormatting>
  <conditionalFormatting sqref="F3258">
    <cfRule type="cellIs" dxfId="101" priority="104" operator="lessThan">
      <formula>0</formula>
    </cfRule>
  </conditionalFormatting>
  <conditionalFormatting sqref="F3258">
    <cfRule type="cellIs" dxfId="100" priority="103" operator="lessThan">
      <formula>0</formula>
    </cfRule>
  </conditionalFormatting>
  <conditionalFormatting sqref="F3259">
    <cfRule type="cellIs" dxfId="99" priority="102" operator="lessThan">
      <formula>0</formula>
    </cfRule>
  </conditionalFormatting>
  <conditionalFormatting sqref="F3259">
    <cfRule type="cellIs" dxfId="98" priority="101" operator="lessThan">
      <formula>0</formula>
    </cfRule>
  </conditionalFormatting>
  <conditionalFormatting sqref="F3260">
    <cfRule type="cellIs" dxfId="97" priority="100" operator="lessThan">
      <formula>0</formula>
    </cfRule>
  </conditionalFormatting>
  <conditionalFormatting sqref="F3260">
    <cfRule type="cellIs" dxfId="96" priority="99" operator="lessThan">
      <formula>0</formula>
    </cfRule>
  </conditionalFormatting>
  <conditionalFormatting sqref="F3261">
    <cfRule type="cellIs" dxfId="95" priority="98" operator="lessThan">
      <formula>0</formula>
    </cfRule>
  </conditionalFormatting>
  <conditionalFormatting sqref="F3261">
    <cfRule type="cellIs" dxfId="94" priority="97" operator="lessThan">
      <formula>0</formula>
    </cfRule>
  </conditionalFormatting>
  <conditionalFormatting sqref="F3262">
    <cfRule type="cellIs" dxfId="93" priority="96" operator="lessThan">
      <formula>0</formula>
    </cfRule>
  </conditionalFormatting>
  <conditionalFormatting sqref="F3262">
    <cfRule type="cellIs" dxfId="92" priority="95" operator="lessThan">
      <formula>0</formula>
    </cfRule>
  </conditionalFormatting>
  <conditionalFormatting sqref="F3263">
    <cfRule type="cellIs" dxfId="91" priority="94" operator="lessThan">
      <formula>0</formula>
    </cfRule>
  </conditionalFormatting>
  <conditionalFormatting sqref="F3263">
    <cfRule type="cellIs" dxfId="90" priority="93" operator="lessThan">
      <formula>0</formula>
    </cfRule>
  </conditionalFormatting>
  <conditionalFormatting sqref="F3264">
    <cfRule type="cellIs" dxfId="89" priority="92" operator="lessThan">
      <formula>0</formula>
    </cfRule>
  </conditionalFormatting>
  <conditionalFormatting sqref="F3264">
    <cfRule type="cellIs" dxfId="88" priority="91" operator="lessThan">
      <formula>0</formula>
    </cfRule>
  </conditionalFormatting>
  <conditionalFormatting sqref="F3265">
    <cfRule type="cellIs" dxfId="87" priority="90" operator="lessThan">
      <formula>0</formula>
    </cfRule>
  </conditionalFormatting>
  <conditionalFormatting sqref="F3265">
    <cfRule type="cellIs" dxfId="86" priority="89" operator="lessThan">
      <formula>0</formula>
    </cfRule>
  </conditionalFormatting>
  <conditionalFormatting sqref="F3266">
    <cfRule type="cellIs" dxfId="85" priority="88" operator="lessThan">
      <formula>0</formula>
    </cfRule>
  </conditionalFormatting>
  <conditionalFormatting sqref="F3266">
    <cfRule type="cellIs" dxfId="84" priority="87" operator="lessThan">
      <formula>0</formula>
    </cfRule>
  </conditionalFormatting>
  <conditionalFormatting sqref="F3267">
    <cfRule type="cellIs" dxfId="83" priority="86" operator="lessThan">
      <formula>0</formula>
    </cfRule>
  </conditionalFormatting>
  <conditionalFormatting sqref="F3267">
    <cfRule type="cellIs" dxfId="82" priority="85" operator="lessThan">
      <formula>0</formula>
    </cfRule>
  </conditionalFormatting>
  <conditionalFormatting sqref="F3268">
    <cfRule type="cellIs" dxfId="81" priority="84" operator="lessThan">
      <formula>0</formula>
    </cfRule>
  </conditionalFormatting>
  <conditionalFormatting sqref="F3268">
    <cfRule type="cellIs" dxfId="80" priority="83" operator="lessThan">
      <formula>0</formula>
    </cfRule>
  </conditionalFormatting>
  <conditionalFormatting sqref="F3269">
    <cfRule type="cellIs" dxfId="79" priority="82" operator="lessThan">
      <formula>0</formula>
    </cfRule>
  </conditionalFormatting>
  <conditionalFormatting sqref="F3269">
    <cfRule type="cellIs" dxfId="78" priority="81" operator="lessThan">
      <formula>0</formula>
    </cfRule>
  </conditionalFormatting>
  <conditionalFormatting sqref="F3270">
    <cfRule type="cellIs" dxfId="77" priority="80" operator="lessThan">
      <formula>0</formula>
    </cfRule>
  </conditionalFormatting>
  <conditionalFormatting sqref="F3270">
    <cfRule type="cellIs" dxfId="76" priority="79" operator="lessThan">
      <formula>0</formula>
    </cfRule>
  </conditionalFormatting>
  <conditionalFormatting sqref="F3271">
    <cfRule type="cellIs" dxfId="75" priority="78" operator="lessThan">
      <formula>0</formula>
    </cfRule>
  </conditionalFormatting>
  <conditionalFormatting sqref="F3271">
    <cfRule type="cellIs" dxfId="74" priority="77" operator="lessThan">
      <formula>0</formula>
    </cfRule>
  </conditionalFormatting>
  <conditionalFormatting sqref="F3272">
    <cfRule type="cellIs" dxfId="73" priority="76" operator="lessThan">
      <formula>0</formula>
    </cfRule>
  </conditionalFormatting>
  <conditionalFormatting sqref="F3272">
    <cfRule type="cellIs" dxfId="72" priority="75" operator="lessThan">
      <formula>0</formula>
    </cfRule>
  </conditionalFormatting>
  <conditionalFormatting sqref="F3273">
    <cfRule type="cellIs" dxfId="71" priority="74" operator="lessThan">
      <formula>0</formula>
    </cfRule>
  </conditionalFormatting>
  <conditionalFormatting sqref="F3273">
    <cfRule type="cellIs" dxfId="70" priority="73" operator="lessThan">
      <formula>0</formula>
    </cfRule>
  </conditionalFormatting>
  <conditionalFormatting sqref="F3274">
    <cfRule type="cellIs" dxfId="69" priority="72" operator="lessThan">
      <formula>0</formula>
    </cfRule>
  </conditionalFormatting>
  <conditionalFormatting sqref="F3274">
    <cfRule type="cellIs" dxfId="68" priority="71" operator="lessThan">
      <formula>0</formula>
    </cfRule>
  </conditionalFormatting>
  <conditionalFormatting sqref="F3275">
    <cfRule type="cellIs" dxfId="67" priority="70" operator="lessThan">
      <formula>0</formula>
    </cfRule>
  </conditionalFormatting>
  <conditionalFormatting sqref="F3275">
    <cfRule type="cellIs" dxfId="66" priority="69" operator="lessThan">
      <formula>0</formula>
    </cfRule>
  </conditionalFormatting>
  <conditionalFormatting sqref="F3276">
    <cfRule type="cellIs" dxfId="65" priority="68" operator="lessThan">
      <formula>0</formula>
    </cfRule>
  </conditionalFormatting>
  <conditionalFormatting sqref="F3276">
    <cfRule type="cellIs" dxfId="64" priority="67" operator="lessThan">
      <formula>0</formula>
    </cfRule>
  </conditionalFormatting>
  <conditionalFormatting sqref="F3277">
    <cfRule type="cellIs" dxfId="63" priority="66" operator="lessThan">
      <formula>0</formula>
    </cfRule>
  </conditionalFormatting>
  <conditionalFormatting sqref="F3277">
    <cfRule type="cellIs" dxfId="62" priority="65" operator="lessThan">
      <formula>0</formula>
    </cfRule>
  </conditionalFormatting>
  <conditionalFormatting sqref="F3278">
    <cfRule type="cellIs" dxfId="61" priority="64" operator="lessThan">
      <formula>0</formula>
    </cfRule>
  </conditionalFormatting>
  <conditionalFormatting sqref="F3278">
    <cfRule type="cellIs" dxfId="60" priority="63" operator="lessThan">
      <formula>0</formula>
    </cfRule>
  </conditionalFormatting>
  <conditionalFormatting sqref="F3279">
    <cfRule type="cellIs" dxfId="59" priority="62" operator="lessThan">
      <formula>0</formula>
    </cfRule>
  </conditionalFormatting>
  <conditionalFormatting sqref="F3279">
    <cfRule type="cellIs" dxfId="58" priority="61" operator="lessThan">
      <formula>0</formula>
    </cfRule>
  </conditionalFormatting>
  <conditionalFormatting sqref="F3280">
    <cfRule type="cellIs" dxfId="57" priority="60" operator="lessThan">
      <formula>0</formula>
    </cfRule>
  </conditionalFormatting>
  <conditionalFormatting sqref="F3280">
    <cfRule type="cellIs" dxfId="56" priority="59" operator="lessThan">
      <formula>0</formula>
    </cfRule>
  </conditionalFormatting>
  <conditionalFormatting sqref="F3281">
    <cfRule type="cellIs" dxfId="55" priority="58" operator="lessThan">
      <formula>0</formula>
    </cfRule>
  </conditionalFormatting>
  <conditionalFormatting sqref="F3281">
    <cfRule type="cellIs" dxfId="54" priority="57" operator="lessThan">
      <formula>0</formula>
    </cfRule>
  </conditionalFormatting>
  <conditionalFormatting sqref="F3282">
    <cfRule type="cellIs" dxfId="53" priority="56" operator="lessThan">
      <formula>0</formula>
    </cfRule>
  </conditionalFormatting>
  <conditionalFormatting sqref="F3282">
    <cfRule type="cellIs" dxfId="52" priority="55" operator="lessThan">
      <formula>0</formula>
    </cfRule>
  </conditionalFormatting>
  <conditionalFormatting sqref="F3283">
    <cfRule type="cellIs" dxfId="51" priority="54" operator="lessThan">
      <formula>0</formula>
    </cfRule>
  </conditionalFormatting>
  <conditionalFormatting sqref="F3283">
    <cfRule type="cellIs" dxfId="50" priority="53" operator="lessThan">
      <formula>0</formula>
    </cfRule>
  </conditionalFormatting>
  <conditionalFormatting sqref="F3284">
    <cfRule type="cellIs" dxfId="49" priority="52" operator="lessThan">
      <formula>0</formula>
    </cfRule>
  </conditionalFormatting>
  <conditionalFormatting sqref="F3284">
    <cfRule type="cellIs" dxfId="48" priority="51" operator="lessThan">
      <formula>0</formula>
    </cfRule>
  </conditionalFormatting>
  <conditionalFormatting sqref="F3285">
    <cfRule type="cellIs" dxfId="47" priority="50" operator="lessThan">
      <formula>0</formula>
    </cfRule>
  </conditionalFormatting>
  <conditionalFormatting sqref="F3285">
    <cfRule type="cellIs" dxfId="46" priority="49" operator="lessThan">
      <formula>0</formula>
    </cfRule>
  </conditionalFormatting>
  <conditionalFormatting sqref="F3286">
    <cfRule type="cellIs" dxfId="45" priority="48" operator="lessThan">
      <formula>0</formula>
    </cfRule>
  </conditionalFormatting>
  <conditionalFormatting sqref="F3286">
    <cfRule type="cellIs" dxfId="44" priority="47" operator="lessThan">
      <formula>0</formula>
    </cfRule>
  </conditionalFormatting>
  <conditionalFormatting sqref="F3287">
    <cfRule type="cellIs" dxfId="43" priority="46" operator="lessThan">
      <formula>0</formula>
    </cfRule>
  </conditionalFormatting>
  <conditionalFormatting sqref="F3287">
    <cfRule type="cellIs" dxfId="42" priority="45" operator="lessThan">
      <formula>0</formula>
    </cfRule>
  </conditionalFormatting>
  <conditionalFormatting sqref="F3288">
    <cfRule type="cellIs" dxfId="41" priority="44" operator="lessThan">
      <formula>0</formula>
    </cfRule>
  </conditionalFormatting>
  <conditionalFormatting sqref="F3288">
    <cfRule type="cellIs" dxfId="40" priority="43" operator="lessThan">
      <formula>0</formula>
    </cfRule>
  </conditionalFormatting>
  <conditionalFormatting sqref="F3290">
    <cfRule type="cellIs" dxfId="39" priority="42" operator="lessThan">
      <formula>0</formula>
    </cfRule>
  </conditionalFormatting>
  <conditionalFormatting sqref="F3290">
    <cfRule type="cellIs" dxfId="38" priority="41" operator="lessThan">
      <formula>0</formula>
    </cfRule>
  </conditionalFormatting>
  <conditionalFormatting sqref="F3291">
    <cfRule type="cellIs" dxfId="37" priority="40" operator="lessThan">
      <formula>0</formula>
    </cfRule>
  </conditionalFormatting>
  <conditionalFormatting sqref="F3291">
    <cfRule type="cellIs" dxfId="36" priority="39" operator="lessThan">
      <formula>0</formula>
    </cfRule>
  </conditionalFormatting>
  <conditionalFormatting sqref="F3292">
    <cfRule type="cellIs" dxfId="35" priority="38" operator="lessThan">
      <formula>0</formula>
    </cfRule>
  </conditionalFormatting>
  <conditionalFormatting sqref="F3292">
    <cfRule type="cellIs" dxfId="34" priority="37" operator="lessThan">
      <formula>0</formula>
    </cfRule>
  </conditionalFormatting>
  <conditionalFormatting sqref="F3293">
    <cfRule type="cellIs" dxfId="33" priority="34" operator="lessThan">
      <formula>0</formula>
    </cfRule>
  </conditionalFormatting>
  <conditionalFormatting sqref="F3293">
    <cfRule type="cellIs" dxfId="32" priority="33" operator="lessThan">
      <formula>0</formula>
    </cfRule>
  </conditionalFormatting>
  <conditionalFormatting sqref="F3294">
    <cfRule type="cellIs" dxfId="31" priority="32" operator="lessThan">
      <formula>0</formula>
    </cfRule>
  </conditionalFormatting>
  <conditionalFormatting sqref="F3294">
    <cfRule type="cellIs" dxfId="30" priority="31" operator="lessThan">
      <formula>0</formula>
    </cfRule>
  </conditionalFormatting>
  <conditionalFormatting sqref="F3295">
    <cfRule type="cellIs" dxfId="29" priority="30" operator="lessThan">
      <formula>0</formula>
    </cfRule>
  </conditionalFormatting>
  <conditionalFormatting sqref="F3295">
    <cfRule type="cellIs" dxfId="28" priority="29" operator="lessThan">
      <formula>0</formula>
    </cfRule>
  </conditionalFormatting>
  <conditionalFormatting sqref="F3296">
    <cfRule type="cellIs" dxfId="27" priority="28" operator="lessThan">
      <formula>0</formula>
    </cfRule>
  </conditionalFormatting>
  <conditionalFormatting sqref="F3296">
    <cfRule type="cellIs" dxfId="26" priority="27" operator="lessThan">
      <formula>0</formula>
    </cfRule>
  </conditionalFormatting>
  <conditionalFormatting sqref="F3297">
    <cfRule type="cellIs" dxfId="25" priority="26" operator="lessThan">
      <formula>0</formula>
    </cfRule>
  </conditionalFormatting>
  <conditionalFormatting sqref="F3297">
    <cfRule type="cellIs" dxfId="24" priority="25" operator="lessThan">
      <formula>0</formula>
    </cfRule>
  </conditionalFormatting>
  <conditionalFormatting sqref="F3298">
    <cfRule type="cellIs" dxfId="23" priority="24" operator="lessThan">
      <formula>0</formula>
    </cfRule>
  </conditionalFormatting>
  <conditionalFormatting sqref="F3298">
    <cfRule type="cellIs" dxfId="22" priority="23" operator="lessThan">
      <formula>0</formula>
    </cfRule>
  </conditionalFormatting>
  <conditionalFormatting sqref="F3299">
    <cfRule type="cellIs" dxfId="21" priority="22" operator="lessThan">
      <formula>0</formula>
    </cfRule>
  </conditionalFormatting>
  <conditionalFormatting sqref="F3299">
    <cfRule type="cellIs" dxfId="20" priority="21" operator="lessThan">
      <formula>0</formula>
    </cfRule>
  </conditionalFormatting>
  <conditionalFormatting sqref="F3300">
    <cfRule type="cellIs" dxfId="19" priority="20" operator="lessThan">
      <formula>0</formula>
    </cfRule>
  </conditionalFormatting>
  <conditionalFormatting sqref="F3300">
    <cfRule type="cellIs" dxfId="18" priority="19" operator="lessThan">
      <formula>0</formula>
    </cfRule>
  </conditionalFormatting>
  <conditionalFormatting sqref="F3301">
    <cfRule type="cellIs" dxfId="17" priority="18" operator="lessThan">
      <formula>0</formula>
    </cfRule>
  </conditionalFormatting>
  <conditionalFormatting sqref="F3301">
    <cfRule type="cellIs" dxfId="16" priority="17" operator="lessThan">
      <formula>0</formula>
    </cfRule>
  </conditionalFormatting>
  <conditionalFormatting sqref="F3302">
    <cfRule type="cellIs" dxfId="15" priority="16" operator="lessThan">
      <formula>0</formula>
    </cfRule>
  </conditionalFormatting>
  <conditionalFormatting sqref="F3302">
    <cfRule type="cellIs" dxfId="14" priority="15" operator="lessThan">
      <formula>0</formula>
    </cfRule>
  </conditionalFormatting>
  <conditionalFormatting sqref="F3303">
    <cfRule type="cellIs" dxfId="13" priority="14" operator="lessThan">
      <formula>0</formula>
    </cfRule>
  </conditionalFormatting>
  <conditionalFormatting sqref="F3303">
    <cfRule type="cellIs" dxfId="12" priority="13" operator="lessThan">
      <formula>0</formula>
    </cfRule>
  </conditionalFormatting>
  <conditionalFormatting sqref="F3304">
    <cfRule type="cellIs" dxfId="11" priority="12" operator="lessThan">
      <formula>0</formula>
    </cfRule>
  </conditionalFormatting>
  <conditionalFormatting sqref="F3304">
    <cfRule type="cellIs" dxfId="10" priority="11" operator="lessThan">
      <formula>0</formula>
    </cfRule>
  </conditionalFormatting>
  <conditionalFormatting sqref="F3305">
    <cfRule type="cellIs" dxfId="9" priority="10" operator="lessThan">
      <formula>0</formula>
    </cfRule>
  </conditionalFormatting>
  <conditionalFormatting sqref="F3305">
    <cfRule type="cellIs" dxfId="8" priority="9" operator="lessThan">
      <formula>0</formula>
    </cfRule>
  </conditionalFormatting>
  <conditionalFormatting sqref="F3306">
    <cfRule type="cellIs" dxfId="7" priority="8" operator="lessThan">
      <formula>0</formula>
    </cfRule>
  </conditionalFormatting>
  <conditionalFormatting sqref="F3306">
    <cfRule type="cellIs" dxfId="6" priority="7" operator="lessThan">
      <formula>0</formula>
    </cfRule>
  </conditionalFormatting>
  <conditionalFormatting sqref="F3307">
    <cfRule type="cellIs" dxfId="5" priority="6" operator="lessThan">
      <formula>0</formula>
    </cfRule>
  </conditionalFormatting>
  <conditionalFormatting sqref="F3307">
    <cfRule type="cellIs" dxfId="4" priority="5" operator="lessThan">
      <formula>0</formula>
    </cfRule>
  </conditionalFormatting>
  <conditionalFormatting sqref="F3308">
    <cfRule type="cellIs" dxfId="3" priority="4" operator="lessThan">
      <formula>0</formula>
    </cfRule>
  </conditionalFormatting>
  <conditionalFormatting sqref="F3308">
    <cfRule type="cellIs" dxfId="2" priority="3" operator="lessThan">
      <formula>0</formula>
    </cfRule>
  </conditionalFormatting>
  <conditionalFormatting sqref="F3309">
    <cfRule type="cellIs" dxfId="1" priority="2" operator="lessThan">
      <formula>0</formula>
    </cfRule>
  </conditionalFormatting>
  <conditionalFormatting sqref="F330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O62" sqref="O62"/>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45559</v>
      </c>
      <c r="M1" s="1665" t="s">
        <v>208</v>
      </c>
      <c r="N1" s="1666"/>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가격및재고'!N7034</f>
        <v>1988.1875</v>
      </c>
      <c r="K38" s="516"/>
      <c r="L38" s="516"/>
      <c r="M38" s="1454"/>
      <c r="N38" s="1455">
        <f>'Pb 가격및재고'!O7034</f>
        <v>2095.4027027027028</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-14.217261904761926</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1349.81</v>
      </c>
      <c r="K62" s="516"/>
      <c r="L62" s="1082"/>
      <c r="M62" s="516"/>
      <c r="N62" s="1455">
        <v>1366.62</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-17.559999999999945</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1336.76</v>
      </c>
      <c r="K86" s="516"/>
      <c r="L86" s="845"/>
      <c r="M86" s="845"/>
      <c r="N86" s="1455">
        <v>1353.41</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-17.3900000000001</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1481.23</v>
      </c>
      <c r="K97" s="516"/>
      <c r="L97" s="845"/>
      <c r="M97" s="845"/>
      <c r="N97" s="1455">
        <v>1470.02</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-10.25</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가격및재고'!G3309</f>
        <v>31349.6875</v>
      </c>
      <c r="K116" s="516"/>
      <c r="L116" s="845"/>
      <c r="M116" s="845"/>
      <c r="N116" s="389">
        <f>'Sn 가격및재고'!H3309</f>
        <v>30063.972972972973</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-162.4553571428587</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f>'Sb 안티모니'!E4258</f>
        <v>26516.666666666668</v>
      </c>
      <c r="K138" s="637"/>
      <c r="L138" s="637"/>
      <c r="M138" s="637"/>
      <c r="N138" s="1353">
        <f>'Sb 안티모니'!F4258</f>
        <v>18188.980263157893</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f>J138-I138</f>
        <v>2355.5555555555584</v>
      </c>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67" t="s">
        <v>200</v>
      </c>
      <c r="B3" s="1667"/>
      <c r="C3" s="1667"/>
      <c r="D3" s="1667"/>
      <c r="E3" s="1667"/>
      <c r="F3" s="1667"/>
      <c r="G3" s="1667"/>
      <c r="H3" s="1667"/>
      <c r="I3" s="166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2024-09-03T00:04:18Z</cp:lastPrinted>
  <dcterms:created xsi:type="dcterms:W3CDTF">2002-04-26T04:09:18Z</dcterms:created>
  <dcterms:modified xsi:type="dcterms:W3CDTF">2024-09-23T23:32:45Z</dcterms:modified>
  <cp:category/>
  <cp:contentStatus/>
</cp:coreProperties>
</file>