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503\"/>
    </mc:Choice>
  </mc:AlternateContent>
  <xr:revisionPtr revIDLastSave="0" documentId="13_ncr:1_{4A2A58B8-F792-4F87-A4FD-A174957A776D}" xr6:coauthVersionLast="36" xr6:coauthVersionMax="36" xr10:uidLastSave="{00000000-0000-0000-0000-000000000000}"/>
  <bookViews>
    <workbookView xWindow="0" yWindow="0" windowWidth="23040" windowHeight="9744"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27" i="6" l="1"/>
  <c r="F116" i="10" l="1"/>
  <c r="F38" i="10"/>
  <c r="H3208" i="17"/>
  <c r="G3208" i="17"/>
  <c r="F3208" i="17"/>
  <c r="E3208" i="17"/>
  <c r="O6927" i="6"/>
  <c r="N6927" i="6"/>
  <c r="M6927" i="6"/>
  <c r="I6927" i="6"/>
  <c r="Q6926" i="6" l="1"/>
  <c r="F3207" i="17" l="1"/>
  <c r="E3207" i="17"/>
  <c r="M6926" i="6"/>
  <c r="I6926" i="6"/>
  <c r="E139" i="10" l="1"/>
  <c r="E138" i="10"/>
  <c r="F4216" i="13" l="1"/>
  <c r="Q6925" i="6"/>
  <c r="F98" i="10" l="1"/>
  <c r="F87" i="10"/>
  <c r="F63" i="10"/>
  <c r="F39" i="10"/>
  <c r="F117" i="10"/>
  <c r="E116" i="10"/>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<sst xmlns="http://schemas.openxmlformats.org/spreadsheetml/2006/main" count="712" uniqueCount="213">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</sst>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0" fillId="0" borderId="0" xfId="0" applyNumberFormat="1"/>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zoomScaleNormal="100" workbookViewId="0">
      <pane ySplit="2" topLeftCell="A6912" activePane="bottomLeft" state="frozen"/>
      <selection pane="bottomLeft" activeCell="K6928" sqref="K692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60" t="s">
        <v>0</v>
      </c>
      <c r="B1" s="1362"/>
      <c r="C1" s="1362"/>
      <c r="D1" s="1362"/>
      <c r="E1" s="1362"/>
      <c r="F1" s="1366" t="s">
        <v>1</v>
      </c>
      <c r="G1" s="1366"/>
      <c r="H1" s="1363" t="s">
        <v>2</v>
      </c>
      <c r="I1" s="1363"/>
      <c r="J1" s="399" t="s">
        <v>3</v>
      </c>
      <c r="K1" s="1347" t="s">
        <v>4</v>
      </c>
      <c r="L1" s="1370" t="s">
        <v>5</v>
      </c>
      <c r="M1" s="1372" t="s">
        <v>6</v>
      </c>
      <c r="N1" s="1374" t="s">
        <v>7</v>
      </c>
      <c r="O1" s="1367" t="s">
        <v>8</v>
      </c>
      <c r="P1" s="1356" t="s">
        <v>9</v>
      </c>
      <c r="Q1" s="1356"/>
      <c r="R1" s="1356"/>
      <c r="S1" s="1356"/>
      <c r="T1" s="1356"/>
      <c r="U1" s="1356"/>
      <c r="V1" s="1351" t="s">
        <v>7</v>
      </c>
      <c r="W1" s="1349" t="s">
        <v>10</v>
      </c>
      <c r="X1" s="1376" t="s">
        <v>11</v>
      </c>
    </row>
    <row r="2" spans="1:24" ht="13.5" customHeight="1" thickBot="1">
      <c r="A2" s="1361"/>
      <c r="B2" s="162" t="s">
        <v>12</v>
      </c>
      <c r="C2" s="117" t="s">
        <v>13</v>
      </c>
      <c r="D2" s="117" t="s">
        <v>14</v>
      </c>
      <c r="E2" s="117" t="s">
        <v>15</v>
      </c>
      <c r="F2" s="161" t="s">
        <v>16</v>
      </c>
      <c r="G2" s="161" t="s">
        <v>17</v>
      </c>
      <c r="H2" s="142" t="s">
        <v>18</v>
      </c>
      <c r="I2" s="143" t="s">
        <v>19</v>
      </c>
      <c r="J2" s="398" t="s">
        <v>20</v>
      </c>
      <c r="K2" s="1348"/>
      <c r="L2" s="1371"/>
      <c r="M2" s="1373"/>
      <c r="N2" s="1375"/>
      <c r="O2" s="1368"/>
      <c r="P2" s="192" t="s">
        <v>9</v>
      </c>
      <c r="Q2" s="163" t="s">
        <v>21</v>
      </c>
      <c r="R2" s="163"/>
      <c r="S2" s="163"/>
      <c r="T2" s="163"/>
      <c r="U2" s="164" t="s">
        <v>22</v>
      </c>
      <c r="V2" s="1352"/>
      <c r="W2" s="1350"/>
      <c r="X2" s="137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58" t="s">
        <v>23</v>
      </c>
      <c r="R2310" s="1358"/>
      <c r="S2310" s="1358"/>
      <c r="T2310" s="1358"/>
      <c r="U2310" s="135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58"/>
      <c r="R2311" s="1358"/>
      <c r="S2311" s="1358"/>
      <c r="T2311" s="1358"/>
      <c r="U2311" s="135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58"/>
      <c r="R2312" s="1358"/>
      <c r="S2312" s="1358"/>
      <c r="T2312" s="1358"/>
      <c r="U2312" s="135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58"/>
      <c r="R2313" s="1358"/>
      <c r="S2313" s="1358"/>
      <c r="T2313" s="1358"/>
      <c r="U2313" s="135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58"/>
      <c r="R2314" s="1358"/>
      <c r="S2314" s="1358"/>
      <c r="T2314" s="1358"/>
      <c r="U2314" s="135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58"/>
      <c r="R2315" s="1358"/>
      <c r="S2315" s="1358"/>
      <c r="T2315" s="1358"/>
      <c r="U2315" s="135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58" t="s">
        <v>24</v>
      </c>
      <c r="G2345" s="1358"/>
      <c r="H2345" s="1358"/>
      <c r="I2345" s="135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58"/>
      <c r="G2346" s="1358"/>
      <c r="H2346" s="1358"/>
      <c r="I2346" s="135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34" t="s">
        <v>23</v>
      </c>
      <c r="R2362" s="1334"/>
      <c r="S2362" s="1334"/>
      <c r="T2362" s="1334"/>
      <c r="U2362" s="133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29"/>
      <c r="R2363" s="1329"/>
      <c r="S2363" s="1329"/>
      <c r="T2363" s="1329"/>
      <c r="U2363" s="132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29"/>
      <c r="R2364" s="1329"/>
      <c r="S2364" s="1329"/>
      <c r="T2364" s="1329"/>
      <c r="U2364" s="132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29"/>
      <c r="R2365" s="1329"/>
      <c r="S2365" s="1329"/>
      <c r="T2365" s="1329"/>
      <c r="U2365" s="132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60" t="s">
        <v>25</v>
      </c>
      <c r="G2380" s="1360"/>
      <c r="H2380" s="1360"/>
      <c r="I2380" s="136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34" t="s">
        <v>23</v>
      </c>
      <c r="R2469" s="1334"/>
      <c r="S2469" s="1334"/>
      <c r="T2469" s="1334"/>
      <c r="U2469" s="133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29"/>
      <c r="R2470" s="1329"/>
      <c r="S2470" s="1329"/>
      <c r="T2470" s="1329"/>
      <c r="U2470" s="132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29"/>
      <c r="R2471" s="1329"/>
      <c r="S2471" s="1329"/>
      <c r="T2471" s="1329"/>
      <c r="U2471" s="132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29"/>
      <c r="R2472" s="1329"/>
      <c r="S2472" s="1329"/>
      <c r="T2472" s="1329"/>
      <c r="U2472" s="132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29"/>
      <c r="R2473" s="1329"/>
      <c r="S2473" s="1329"/>
      <c r="T2473" s="1329"/>
      <c r="U2473" s="132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69" t="s">
        <v>23</v>
      </c>
      <c r="G2529" s="1369"/>
      <c r="H2529" s="1369"/>
      <c r="I2529" s="136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69"/>
      <c r="G2530" s="1369"/>
      <c r="H2530" s="1369"/>
      <c r="I2530" s="136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69"/>
      <c r="G2531" s="1369"/>
      <c r="H2531" s="1369"/>
      <c r="I2531" s="136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79" t="s">
        <v>23</v>
      </c>
      <c r="R2534" s="1353"/>
      <c r="S2534" s="1353"/>
      <c r="T2534" s="1353"/>
      <c r="U2534" s="135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29" t="s">
        <v>23</v>
      </c>
      <c r="R2559" s="1329"/>
      <c r="S2559" s="1329"/>
      <c r="T2559" s="1329"/>
      <c r="U2559" s="132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29"/>
      <c r="R2560" s="1329"/>
      <c r="S2560" s="1329"/>
      <c r="T2560" s="1329"/>
      <c r="U2560" s="132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29"/>
      <c r="R2561" s="1329"/>
      <c r="S2561" s="1329"/>
      <c r="T2561" s="1329"/>
      <c r="U2561" s="132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29"/>
      <c r="R2562" s="1329"/>
      <c r="S2562" s="1329"/>
      <c r="T2562" s="1329"/>
      <c r="U2562" s="132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29"/>
      <c r="R2563" s="1329"/>
      <c r="S2563" s="1329"/>
      <c r="T2563" s="1329"/>
      <c r="U2563" s="132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29"/>
      <c r="R2564" s="1329"/>
      <c r="S2564" s="1329"/>
      <c r="T2564" s="1329"/>
      <c r="U2564" s="132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44" t="s">
        <v>27</v>
      </c>
      <c r="G2592" s="1344"/>
      <c r="H2592" s="1344"/>
      <c r="I2592" s="134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44"/>
      <c r="G2593" s="1344"/>
      <c r="H2593" s="1344"/>
      <c r="I2593" s="134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29" t="s">
        <v>28</v>
      </c>
      <c r="R2602" s="1329"/>
      <c r="S2602" s="1329"/>
      <c r="T2602" s="1329"/>
      <c r="U2602" s="132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34" t="s">
        <v>23</v>
      </c>
      <c r="R2621" s="1334"/>
      <c r="S2621" s="1334"/>
      <c r="T2621" s="1334"/>
      <c r="U2621" s="133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29"/>
      <c r="R2622" s="1329"/>
      <c r="S2622" s="1329"/>
      <c r="T2622" s="1329"/>
      <c r="U2622" s="1329"/>
      <c r="V2622" s="209"/>
      <c r="W2622" s="340">
        <f t="shared" si="60"/>
        <v>0</v>
      </c>
    </row>
    <row r="2623" spans="1:23" ht="15" hidden="1" customHeight="1">
      <c r="A2623" s="3">
        <v>39573</v>
      </c>
      <c r="B2623" s="9">
        <v>0</v>
      </c>
      <c r="C2623" s="213"/>
      <c r="D2623" s="213"/>
      <c r="E2623" s="213"/>
      <c r="F2623" s="1344" t="s">
        <v>23</v>
      </c>
      <c r="G2623" s="1344"/>
      <c r="H2623" s="1344"/>
      <c r="I2623" s="134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44" t="s">
        <v>29</v>
      </c>
      <c r="G2638" s="1344"/>
      <c r="H2638" s="1344"/>
      <c r="I2638" s="134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29" t="s">
        <v>23</v>
      </c>
      <c r="R2648" s="1329"/>
      <c r="S2648" s="1329"/>
      <c r="T2648" s="1329"/>
      <c r="U2648" s="132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44" t="s">
        <v>30</v>
      </c>
      <c r="G2703" s="1344"/>
      <c r="H2703" s="1344"/>
      <c r="I2703" s="134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54" t="s">
        <v>31</v>
      </c>
      <c r="R2718" s="1354"/>
      <c r="S2718" s="1354"/>
      <c r="T2718" s="1354"/>
      <c r="U2718" s="135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54" t="s">
        <v>32</v>
      </c>
      <c r="R2728" s="1354"/>
      <c r="S2728" s="1354"/>
      <c r="T2728" s="1354"/>
      <c r="U2728" s="135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4"/>
      <c r="R2729" s="1354"/>
      <c r="S2729" s="1354"/>
      <c r="T2729" s="1354"/>
      <c r="U2729" s="135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4"/>
      <c r="R2730" s="1354"/>
      <c r="S2730" s="1354"/>
      <c r="T2730" s="1354"/>
      <c r="U2730" s="135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54"/>
      <c r="R2731" s="1354"/>
      <c r="S2731" s="1354"/>
      <c r="T2731" s="1354"/>
      <c r="U2731" s="135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54"/>
      <c r="R2732" s="1354"/>
      <c r="S2732" s="1354"/>
      <c r="T2732" s="1354"/>
      <c r="U2732" s="135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44" t="s">
        <v>33</v>
      </c>
      <c r="G2791" s="1344"/>
      <c r="H2791" s="1344"/>
      <c r="I2791" s="134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44"/>
      <c r="G2792" s="1344"/>
      <c r="H2792" s="1344"/>
      <c r="I2792" s="134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5" t="s">
        <v>23</v>
      </c>
      <c r="R2796" s="1355"/>
      <c r="S2796" s="1355"/>
      <c r="T2796" s="1355"/>
      <c r="U2796" s="135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29" t="s">
        <v>23</v>
      </c>
      <c r="R2812" s="1329"/>
      <c r="S2812" s="1329"/>
      <c r="T2812" s="1329"/>
      <c r="U2812" s="132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29"/>
      <c r="R2813" s="1329"/>
      <c r="S2813" s="1329"/>
      <c r="T2813" s="1329"/>
      <c r="U2813" s="132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29"/>
      <c r="R2814" s="1329"/>
      <c r="S2814" s="1329"/>
      <c r="T2814" s="1329"/>
      <c r="U2814" s="132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29"/>
      <c r="R2815" s="1329"/>
      <c r="S2815" s="1329"/>
      <c r="T2815" s="1329"/>
      <c r="U2815" s="132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53"/>
      <c r="R2816" s="1353"/>
      <c r="S2816" s="1353"/>
      <c r="T2816" s="1353"/>
      <c r="U2816" s="135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29" t="s">
        <v>23</v>
      </c>
      <c r="R2862" s="1329"/>
      <c r="S2862" s="1329"/>
      <c r="T2862" s="1329"/>
      <c r="U2862" s="132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44" t="s">
        <v>27</v>
      </c>
      <c r="G2866" s="1344"/>
      <c r="H2866" s="1344"/>
      <c r="I2866" s="134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44"/>
      <c r="G2867" s="1344"/>
      <c r="H2867" s="1344"/>
      <c r="I2867" s="134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34" t="s">
        <v>23</v>
      </c>
      <c r="R2881" s="1334"/>
      <c r="S2881" s="1334"/>
      <c r="T2881" s="1334"/>
      <c r="U2881" s="1334"/>
      <c r="V2881" s="37"/>
      <c r="W2881" s="340" t="e">
        <f t="shared" si="68"/>
        <v>#VALUE!</v>
      </c>
    </row>
    <row r="2882" spans="1:23" ht="15" hidden="1" customHeight="1">
      <c r="A2882" s="3">
        <v>39937</v>
      </c>
      <c r="B2882" s="9">
        <v>0</v>
      </c>
      <c r="C2882" s="213"/>
      <c r="D2882" s="213"/>
      <c r="E2882" s="213"/>
      <c r="F2882" s="1344" t="s">
        <v>23</v>
      </c>
      <c r="G2882" s="1344"/>
      <c r="H2882" s="1344"/>
      <c r="I2882" s="134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44" t="s">
        <v>34</v>
      </c>
      <c r="G2897" s="1344"/>
      <c r="H2897" s="1344"/>
      <c r="I2897" s="134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29" t="s">
        <v>23</v>
      </c>
      <c r="R2900" s="1329"/>
      <c r="S2900" s="1329"/>
      <c r="T2900" s="1329"/>
      <c r="U2900" s="132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53"/>
      <c r="R2901" s="1353"/>
      <c r="S2901" s="1353"/>
      <c r="T2901" s="1353"/>
      <c r="U2901" s="135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35" t="s">
        <v>23</v>
      </c>
      <c r="R2989" s="1335"/>
      <c r="S2989" s="1335"/>
      <c r="T2989" s="1335"/>
      <c r="U2989" s="133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57"/>
      <c r="R2990" s="1357"/>
      <c r="S2990" s="1357"/>
      <c r="T2990" s="1357"/>
      <c r="U2990" s="135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57"/>
      <c r="R2991" s="1357"/>
      <c r="S2991" s="1357"/>
      <c r="T2991" s="1357"/>
      <c r="U2991" s="135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57"/>
      <c r="R2992" s="1357"/>
      <c r="S2992" s="1357"/>
      <c r="T2992" s="1357"/>
      <c r="U2992" s="135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57"/>
      <c r="R2993" s="1357"/>
      <c r="S2993" s="1357"/>
      <c r="T2993" s="1357"/>
      <c r="U2993" s="135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57"/>
      <c r="R2994" s="1357"/>
      <c r="S2994" s="1357"/>
      <c r="T2994" s="1357"/>
      <c r="U2994" s="135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44" t="s">
        <v>35</v>
      </c>
      <c r="G3050" s="1344"/>
      <c r="H3050" s="1344"/>
      <c r="I3050" s="134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44"/>
      <c r="G3051" s="1344"/>
      <c r="H3051" s="1344"/>
      <c r="I3051" s="134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29" t="s">
        <v>36</v>
      </c>
      <c r="R3085" s="1329"/>
      <c r="S3085" s="1329"/>
      <c r="T3085" s="1329"/>
      <c r="U3085" s="132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29"/>
      <c r="R3086" s="1329"/>
      <c r="S3086" s="1329"/>
      <c r="T3086" s="1329"/>
      <c r="U3086" s="132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29"/>
      <c r="R3087" s="1329"/>
      <c r="S3087" s="1329"/>
      <c r="T3087" s="1329"/>
      <c r="U3087" s="132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29"/>
      <c r="R3088" s="1329"/>
      <c r="S3088" s="1329"/>
      <c r="T3088" s="1329"/>
      <c r="U3088" s="132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29"/>
      <c r="R3089" s="1329"/>
      <c r="S3089" s="1329"/>
      <c r="T3089" s="1329"/>
      <c r="U3089" s="132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44" t="s">
        <v>35</v>
      </c>
      <c r="G3119" s="1344"/>
      <c r="H3119" s="1344"/>
      <c r="I3119" s="134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44"/>
      <c r="G3120" s="1344"/>
      <c r="H3120" s="1344"/>
      <c r="I3120" s="1344"/>
      <c r="J3120" s="65"/>
      <c r="K3120" s="213"/>
      <c r="L3120" s="213"/>
      <c r="M3120" s="213"/>
      <c r="N3120" s="18"/>
      <c r="O3120" s="147"/>
      <c r="P3120" s="215"/>
      <c r="Q3120" s="1329" t="s">
        <v>23</v>
      </c>
      <c r="R3120" s="1329"/>
      <c r="S3120" s="1329"/>
      <c r="T3120" s="1329"/>
      <c r="U3120" s="132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43" t="s">
        <v>35</v>
      </c>
      <c r="G3140" s="1343"/>
      <c r="H3140" s="1343"/>
      <c r="I3140" s="1343"/>
      <c r="J3140" s="393"/>
      <c r="K3140" s="219"/>
      <c r="L3140" s="219"/>
      <c r="M3140" s="219"/>
      <c r="N3140" s="20"/>
      <c r="O3140" s="150"/>
      <c r="P3140" s="207"/>
      <c r="Q3140" s="1334" t="s">
        <v>23</v>
      </c>
      <c r="R3140" s="1334"/>
      <c r="S3140" s="1334"/>
      <c r="T3140" s="1334"/>
      <c r="U3140" s="133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64" t="s">
        <v>35</v>
      </c>
      <c r="G3160" s="1364"/>
      <c r="H3160" s="1364"/>
      <c r="I3160" s="13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28" t="s">
        <v>37</v>
      </c>
      <c r="R3162" s="1328"/>
      <c r="S3162" s="1328"/>
      <c r="T3162" s="1328"/>
      <c r="U3162" s="132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28" t="s">
        <v>37</v>
      </c>
      <c r="R3170" s="1328"/>
      <c r="S3170" s="1328"/>
      <c r="T3170" s="1328"/>
      <c r="U3170" s="132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28"/>
      <c r="R3171" s="1328"/>
      <c r="S3171" s="1328"/>
      <c r="T3171" s="1328"/>
      <c r="U3171" s="132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28"/>
      <c r="R3172" s="1328"/>
      <c r="S3172" s="1328"/>
      <c r="T3172" s="1328"/>
      <c r="U3172" s="132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65" t="s">
        <v>38</v>
      </c>
      <c r="G3225" s="1365"/>
      <c r="H3225" s="1365"/>
      <c r="I3225" s="136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28" t="s">
        <v>37</v>
      </c>
      <c r="R3241" s="1328"/>
      <c r="S3241" s="1328"/>
      <c r="T3241" s="1328"/>
      <c r="U3241" s="132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28"/>
      <c r="R3242" s="1328"/>
      <c r="S3242" s="1328"/>
      <c r="T3242" s="1328"/>
      <c r="U3242" s="132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28"/>
      <c r="R3243" s="1328"/>
      <c r="S3243" s="1328"/>
      <c r="T3243" s="1328"/>
      <c r="U3243" s="132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28"/>
      <c r="R3244" s="1328"/>
      <c r="S3244" s="1328"/>
      <c r="T3244" s="1328"/>
      <c r="U3244" s="132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1" t="s">
        <v>37</v>
      </c>
      <c r="R3249" s="1331"/>
      <c r="S3249" s="1331"/>
      <c r="T3249" s="1331"/>
      <c r="U3249" s="13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28"/>
      <c r="R3250" s="1328"/>
      <c r="S3250" s="1328"/>
      <c r="T3250" s="1328"/>
      <c r="U3250" s="132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28"/>
      <c r="R3251" s="1328"/>
      <c r="S3251" s="1328"/>
      <c r="T3251" s="1328"/>
      <c r="U3251" s="132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28"/>
      <c r="R3252" s="1328"/>
      <c r="S3252" s="1328"/>
      <c r="T3252" s="1328"/>
      <c r="U3252" s="132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28"/>
      <c r="R3253" s="1328"/>
      <c r="S3253" s="1328"/>
      <c r="T3253" s="1328"/>
      <c r="U3253" s="132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23" t="s">
        <v>39</v>
      </c>
      <c r="G3310" s="1323"/>
      <c r="H3310" s="1323"/>
      <c r="I3310" s="1323"/>
      <c r="J3310" s="5"/>
      <c r="K3310" s="24"/>
      <c r="L3310" s="24"/>
      <c r="M3310" s="24"/>
      <c r="N3310" s="18"/>
      <c r="O3310" s="147"/>
      <c r="P3310" s="227"/>
      <c r="Q3310" s="1330" t="s">
        <v>40</v>
      </c>
      <c r="R3310" s="1330"/>
      <c r="S3310" s="1330"/>
      <c r="T3310" s="1330"/>
      <c r="U3310" s="1330"/>
      <c r="W3310" s="340" t="e">
        <f t="shared" si="84"/>
        <v>#VALUE!</v>
      </c>
    </row>
    <row r="3311" spans="1:23" ht="15" hidden="1" customHeight="1">
      <c r="A3311" s="3">
        <v>40540</v>
      </c>
      <c r="B3311" s="9">
        <v>0</v>
      </c>
      <c r="C3311" s="24"/>
      <c r="D3311" s="24"/>
      <c r="E3311" s="24"/>
      <c r="F3311" s="1323"/>
      <c r="G3311" s="1323"/>
      <c r="H3311" s="1323"/>
      <c r="I3311" s="1323"/>
      <c r="J3311" s="5"/>
      <c r="K3311" s="24"/>
      <c r="L3311" s="24"/>
      <c r="M3311" s="24"/>
      <c r="N3311" s="18"/>
      <c r="O3311" s="147"/>
      <c r="P3311" s="227"/>
      <c r="Q3311" s="1330"/>
      <c r="R3311" s="1330"/>
      <c r="S3311" s="1330"/>
      <c r="T3311" s="1330"/>
      <c r="U3311" s="13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29" t="s">
        <v>41</v>
      </c>
      <c r="R3336" s="1329"/>
      <c r="S3336" s="1329"/>
      <c r="T3336" s="1329"/>
      <c r="U3336" s="132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29"/>
      <c r="R3337" s="1329"/>
      <c r="S3337" s="1329"/>
      <c r="T3337" s="1329"/>
      <c r="U3337" s="132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29"/>
      <c r="R3338" s="1329"/>
      <c r="S3338" s="1329"/>
      <c r="T3338" s="1329"/>
      <c r="U3338" s="132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29"/>
      <c r="R3339" s="1329"/>
      <c r="S3339" s="1329"/>
      <c r="T3339" s="1329"/>
      <c r="U3339" s="132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29"/>
      <c r="R3340" s="1329"/>
      <c r="S3340" s="1329"/>
      <c r="T3340" s="1329"/>
      <c r="U3340" s="132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29" t="s">
        <v>41</v>
      </c>
      <c r="R3379" s="1329"/>
      <c r="S3379" s="1329"/>
      <c r="T3379" s="1329"/>
      <c r="U3379" s="132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29"/>
      <c r="R3380" s="1329"/>
      <c r="S3380" s="1329"/>
      <c r="T3380" s="1329"/>
      <c r="U3380" s="132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23" t="s">
        <v>39</v>
      </c>
      <c r="G3393" s="1323"/>
      <c r="H3393" s="1323"/>
      <c r="I3393" s="1323"/>
      <c r="J3393" s="5"/>
      <c r="K3393" s="24"/>
      <c r="L3393" s="24"/>
      <c r="M3393" s="24"/>
      <c r="N3393" s="18"/>
      <c r="O3393" s="147"/>
      <c r="P3393" s="193"/>
      <c r="Q3393" s="1329" t="s">
        <v>36</v>
      </c>
      <c r="R3393" s="1329"/>
      <c r="S3393" s="1329"/>
      <c r="T3393" s="1329"/>
      <c r="U3393" s="1329"/>
      <c r="W3393" s="340" t="e">
        <f t="shared" si="86"/>
        <v>#VALUE!</v>
      </c>
    </row>
    <row r="3394" spans="1:23" ht="15" hidden="1" customHeight="1">
      <c r="A3394" s="3">
        <v>40658</v>
      </c>
      <c r="B3394" s="9">
        <v>0</v>
      </c>
      <c r="C3394" s="24"/>
      <c r="D3394" s="24"/>
      <c r="E3394" s="24"/>
      <c r="F3394" s="1323"/>
      <c r="G3394" s="1323"/>
      <c r="H3394" s="1323"/>
      <c r="I3394" s="1323"/>
      <c r="J3394" s="5"/>
      <c r="K3394" s="24"/>
      <c r="L3394" s="24"/>
      <c r="M3394" s="24"/>
      <c r="N3394" s="18"/>
      <c r="O3394" s="147"/>
      <c r="P3394" s="227"/>
      <c r="Q3394" s="1329"/>
      <c r="R3394" s="1329"/>
      <c r="S3394" s="1329"/>
      <c r="T3394" s="1329"/>
      <c r="U3394" s="132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32" t="s">
        <v>38</v>
      </c>
      <c r="G3398" s="1332"/>
      <c r="H3398" s="1332"/>
      <c r="I3398" s="13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27" t="s">
        <v>38</v>
      </c>
      <c r="G3399" s="1327"/>
      <c r="H3399" s="1327"/>
      <c r="I3399" s="1327"/>
      <c r="J3399" s="31"/>
      <c r="K3399" s="230"/>
      <c r="L3399" s="230"/>
      <c r="M3399" s="230"/>
      <c r="N3399" s="102"/>
      <c r="O3399" s="152"/>
      <c r="P3399" s="231"/>
      <c r="Q3399" s="1335" t="s">
        <v>41</v>
      </c>
      <c r="R3399" s="1335"/>
      <c r="S3399" s="1335"/>
      <c r="T3399" s="1335"/>
      <c r="U3399" s="133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23" t="s">
        <v>38</v>
      </c>
      <c r="G3419" s="1323"/>
      <c r="H3419" s="1323"/>
      <c r="I3419" s="132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29" t="s">
        <v>41</v>
      </c>
      <c r="R3424" s="1329"/>
      <c r="S3424" s="1329"/>
      <c r="T3424" s="1329"/>
      <c r="U3424" s="132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23" t="s">
        <v>38</v>
      </c>
      <c r="G3484" s="1323"/>
      <c r="H3484" s="1323"/>
      <c r="I3484" s="132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4" t="s">
        <v>41</v>
      </c>
      <c r="R3509" s="1334"/>
      <c r="S3509" s="1334"/>
      <c r="T3509" s="1334"/>
      <c r="U3509" s="133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29"/>
      <c r="R3510" s="1329"/>
      <c r="S3510" s="1329"/>
      <c r="T3510" s="1329"/>
      <c r="U3510" s="132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29"/>
      <c r="R3511" s="1329"/>
      <c r="S3511" s="1329"/>
      <c r="T3511" s="1329"/>
      <c r="U3511" s="132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29"/>
      <c r="R3512" s="1329"/>
      <c r="S3512" s="1329"/>
      <c r="T3512" s="1329"/>
      <c r="U3512" s="132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29"/>
      <c r="R3513" s="1329"/>
      <c r="S3513" s="1329"/>
      <c r="T3513" s="1329"/>
      <c r="U3513" s="132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23" t="s">
        <v>38</v>
      </c>
      <c r="G3569" s="1323"/>
      <c r="H3569" s="1323"/>
      <c r="I3569" s="1323"/>
      <c r="J3569" s="5"/>
      <c r="K3569" s="24"/>
      <c r="L3569" s="24"/>
      <c r="M3569" s="24"/>
      <c r="N3569" s="18"/>
      <c r="O3569" s="147"/>
      <c r="P3569" s="227"/>
      <c r="Q3569" s="1329" t="s">
        <v>41</v>
      </c>
      <c r="R3569" s="1329"/>
      <c r="S3569" s="1329"/>
      <c r="T3569" s="1329"/>
      <c r="U3569" s="1329"/>
      <c r="W3569" s="343"/>
    </row>
    <row r="3570" spans="1:23" ht="15" hidden="1" customHeight="1">
      <c r="A3570" s="3">
        <v>40904</v>
      </c>
      <c r="B3570" s="9">
        <v>0</v>
      </c>
      <c r="C3570" s="24"/>
      <c r="D3570" s="24"/>
      <c r="E3570" s="24"/>
      <c r="F3570" s="1323"/>
      <c r="G3570" s="1323"/>
      <c r="H3570" s="1323"/>
      <c r="I3570" s="1323"/>
      <c r="J3570" s="5"/>
      <c r="K3570" s="24"/>
      <c r="L3570" s="24"/>
      <c r="M3570" s="24"/>
      <c r="N3570" s="18"/>
      <c r="O3570" s="147"/>
      <c r="P3570" s="227"/>
      <c r="Q3570" s="1329"/>
      <c r="R3570" s="1329"/>
      <c r="S3570" s="1329"/>
      <c r="T3570" s="1329"/>
      <c r="U3570" s="132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27" t="s">
        <v>38</v>
      </c>
      <c r="G3574" s="1327"/>
      <c r="H3574" s="1327"/>
      <c r="I3574" s="1327"/>
      <c r="J3574" s="31"/>
      <c r="K3574" s="230"/>
      <c r="L3574" s="230"/>
      <c r="M3574" s="230"/>
      <c r="N3574" s="20"/>
      <c r="P3574" s="228"/>
      <c r="Q3574" s="1334" t="s">
        <v>41</v>
      </c>
      <c r="R3574" s="1334"/>
      <c r="S3574" s="1334"/>
      <c r="T3574" s="1334"/>
      <c r="U3574" s="133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29"/>
      <c r="R3575" s="1329"/>
      <c r="S3575" s="1329"/>
      <c r="T3575" s="1329"/>
      <c r="U3575" s="132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29" t="s">
        <v>41</v>
      </c>
      <c r="R3589" s="1329"/>
      <c r="S3589" s="1329"/>
      <c r="T3589" s="1329"/>
      <c r="U3589" s="132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29"/>
      <c r="R3590" s="1329"/>
      <c r="S3590" s="1329"/>
      <c r="T3590" s="1329"/>
      <c r="U3590" s="132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29"/>
      <c r="R3591" s="1329"/>
      <c r="S3591" s="1329"/>
      <c r="T3591" s="1329"/>
      <c r="U3591" s="132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29"/>
      <c r="R3592" s="1329"/>
      <c r="S3592" s="1329"/>
      <c r="T3592" s="1329"/>
      <c r="U3592" s="132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29"/>
      <c r="R3593" s="1329"/>
      <c r="S3593" s="1329"/>
      <c r="T3593" s="1329"/>
      <c r="U3593" s="132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36"/>
      <c r="C3596" s="1336"/>
      <c r="D3596" s="133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33"/>
      <c r="C3618" s="1333"/>
      <c r="D3618" s="133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33"/>
      <c r="C3641" s="1333"/>
      <c r="D3641" s="133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4" t="s">
        <v>41</v>
      </c>
      <c r="R3642" s="1334"/>
      <c r="S3642" s="1334"/>
      <c r="T3642" s="1334"/>
      <c r="U3642" s="133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29"/>
      <c r="R3643" s="1329"/>
      <c r="S3643" s="1329"/>
      <c r="T3643" s="1329"/>
      <c r="U3643" s="132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29"/>
      <c r="R3644" s="1329"/>
      <c r="S3644" s="1329"/>
      <c r="T3644" s="1329"/>
      <c r="U3644" s="132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23" t="s">
        <v>38</v>
      </c>
      <c r="G3646" s="1323"/>
      <c r="H3646" s="1323"/>
      <c r="I3646" s="132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23"/>
      <c r="G3647" s="1323"/>
      <c r="H3647" s="1323"/>
      <c r="I3647" s="132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29" t="s">
        <v>41</v>
      </c>
      <c r="R3662" s="1329"/>
      <c r="S3662" s="1329"/>
      <c r="T3662" s="1329"/>
      <c r="U3662" s="1329"/>
      <c r="W3662" s="343"/>
    </row>
    <row r="3663" spans="1:24" s="125" customFormat="1" ht="15" hidden="1" customHeight="1" thickBot="1">
      <c r="A3663" s="235"/>
      <c r="B3663" s="1333"/>
      <c r="C3663" s="1333"/>
      <c r="D3663" s="133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4" t="s">
        <v>41</v>
      </c>
      <c r="R3664" s="1334"/>
      <c r="S3664" s="1334"/>
      <c r="T3664" s="1334"/>
      <c r="U3664" s="133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23" t="s">
        <v>39</v>
      </c>
      <c r="G3668" s="1323"/>
      <c r="H3668" s="1323"/>
      <c r="I3668" s="132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33"/>
      <c r="C3687" s="1333"/>
      <c r="D3687" s="133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23" t="s">
        <v>38</v>
      </c>
      <c r="G3689" s="1323"/>
      <c r="H3689" s="1323"/>
      <c r="I3689" s="132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23"/>
      <c r="G3690" s="1323"/>
      <c r="H3690" s="1323"/>
      <c r="I3690" s="132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29" t="s">
        <v>41</v>
      </c>
      <c r="R3703" s="1329"/>
      <c r="S3703" s="1329"/>
      <c r="T3703" s="1329"/>
      <c r="U3703" s="132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33"/>
      <c r="C3709" s="1333"/>
      <c r="D3709" s="133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33"/>
      <c r="C3732" s="1333"/>
      <c r="D3732" s="133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23" t="s">
        <v>38</v>
      </c>
      <c r="G3751" s="1323"/>
      <c r="H3751" s="1323"/>
      <c r="I3751" s="132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33"/>
      <c r="C3777" s="1333"/>
      <c r="D3777" s="133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43" t="s">
        <v>41</v>
      </c>
      <c r="R3778" s="1343"/>
      <c r="S3778" s="1343"/>
      <c r="T3778" s="1343"/>
      <c r="U3778" s="134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4"/>
      <c r="R3779" s="1344"/>
      <c r="S3779" s="1344"/>
      <c r="T3779" s="1344"/>
      <c r="U3779" s="134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4"/>
      <c r="R3780" s="1344"/>
      <c r="S3780" s="1344"/>
      <c r="T3780" s="1344"/>
      <c r="U3780" s="134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4"/>
      <c r="R3781" s="1344"/>
      <c r="S3781" s="1344"/>
      <c r="T3781" s="1344"/>
      <c r="U3781" s="134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4"/>
      <c r="R3782" s="1344"/>
      <c r="S3782" s="1344"/>
      <c r="T3782" s="1344"/>
      <c r="U3782" s="134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33"/>
      <c r="C3801" s="1333"/>
      <c r="D3801" s="133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33"/>
      <c r="C3824" s="1333"/>
      <c r="D3824" s="133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23" t="s">
        <v>38</v>
      </c>
      <c r="G3841" s="1323"/>
      <c r="H3841" s="1323"/>
      <c r="I3841" s="132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23"/>
      <c r="G3842" s="1323"/>
      <c r="H3842" s="1323"/>
      <c r="I3842" s="132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20"/>
      <c r="C3846" s="1320"/>
      <c r="D3846" s="132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27" t="s">
        <v>38</v>
      </c>
      <c r="G3847" s="1327"/>
      <c r="H3847" s="1327"/>
      <c r="I3847" s="1327"/>
      <c r="J3847" s="31"/>
      <c r="K3847" s="230"/>
      <c r="L3847" s="230"/>
      <c r="M3847" s="230"/>
      <c r="O3847" s="169"/>
      <c r="P3847" s="228"/>
      <c r="Q3847" s="1334" t="s">
        <v>43</v>
      </c>
      <c r="R3847" s="1334"/>
      <c r="S3847" s="1334"/>
      <c r="T3847" s="1334"/>
      <c r="U3847" s="133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29"/>
      <c r="R3848" s="1329"/>
      <c r="S3848" s="1329"/>
      <c r="T3848" s="1329"/>
      <c r="U3848" s="132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29"/>
      <c r="R3849" s="1329"/>
      <c r="S3849" s="1329"/>
      <c r="T3849" s="1329"/>
      <c r="U3849" s="132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20"/>
      <c r="C3870" s="1320"/>
      <c r="D3870" s="132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42" t="s">
        <v>43</v>
      </c>
      <c r="R3877" s="1342"/>
      <c r="S3877" s="1342"/>
      <c r="T3877" s="1342"/>
      <c r="U3877" s="134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42"/>
      <c r="R3878" s="1342"/>
      <c r="S3878" s="1342"/>
      <c r="T3878" s="1342"/>
      <c r="U3878" s="134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42"/>
      <c r="R3879" s="1342"/>
      <c r="S3879" s="1342"/>
      <c r="T3879" s="1342"/>
      <c r="U3879" s="134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42"/>
      <c r="R3880" s="1342"/>
      <c r="S3880" s="1342"/>
      <c r="T3880" s="1342"/>
      <c r="U3880" s="134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42"/>
      <c r="R3881" s="1342"/>
      <c r="S3881" s="1342"/>
      <c r="T3881" s="1342"/>
      <c r="U3881" s="134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20"/>
      <c r="C3891" s="1320"/>
      <c r="D3891" s="132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20"/>
      <c r="C3913" s="1320"/>
      <c r="D3913" s="132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42" t="s">
        <v>43</v>
      </c>
      <c r="R3917" s="1342"/>
      <c r="S3917" s="1342"/>
      <c r="T3917" s="1342"/>
      <c r="U3917" s="134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42"/>
      <c r="R3918" s="1342"/>
      <c r="S3918" s="1342"/>
      <c r="T3918" s="1342"/>
      <c r="U3918" s="134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42" t="s">
        <v>35</v>
      </c>
      <c r="R3934" s="1342"/>
      <c r="S3934" s="1342"/>
      <c r="T3934" s="1342"/>
      <c r="U3934" s="134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42"/>
      <c r="R3935" s="1342"/>
      <c r="S3935" s="1342"/>
      <c r="T3935" s="1342"/>
      <c r="U3935" s="1342"/>
    </row>
    <row r="3936" spans="1:24" ht="15" hidden="1" customHeight="1" thickBot="1">
      <c r="A3936" s="236"/>
      <c r="B3936" s="1320"/>
      <c r="C3936" s="1320"/>
      <c r="D3936" s="132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28" t="s">
        <v>44</v>
      </c>
      <c r="R3937" s="1328"/>
      <c r="S3937" s="1328"/>
      <c r="T3937" s="1328"/>
      <c r="U3937" s="132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22" t="s">
        <v>45</v>
      </c>
      <c r="R3948" s="1322"/>
      <c r="S3948" s="1322"/>
      <c r="T3948" s="1322"/>
      <c r="U3948" s="132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20"/>
      <c r="C3960" s="1320"/>
      <c r="D3960" s="132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22" t="s">
        <v>45</v>
      </c>
      <c r="R3963" s="1322"/>
      <c r="S3963" s="1322"/>
      <c r="T3963" s="1322"/>
      <c r="U3963" s="132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22" t="s">
        <v>45</v>
      </c>
      <c r="R3966" s="1322"/>
      <c r="S3966" s="1322"/>
      <c r="T3966" s="1322"/>
      <c r="U3966" s="132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22"/>
      <c r="R3967" s="1322"/>
      <c r="S3967" s="1322"/>
      <c r="T3967" s="1322"/>
      <c r="U3967" s="132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22"/>
      <c r="R3968" s="1322"/>
      <c r="S3968" s="1322"/>
      <c r="T3968" s="1322"/>
      <c r="U3968" s="132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20"/>
      <c r="C3981" s="1320"/>
      <c r="D3981" s="132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20"/>
      <c r="C4005" s="1320"/>
      <c r="D4005" s="132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20"/>
      <c r="C4028" s="1320"/>
      <c r="D4028" s="132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59"/>
      <c r="Z4042" s="1359"/>
      <c r="AA4042" s="1359"/>
      <c r="AB4042" s="1359"/>
      <c r="AC4042" s="1359"/>
      <c r="AD4042" s="13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59"/>
      <c r="Z4043" s="1359"/>
      <c r="AA4043" s="1359"/>
      <c r="AB4043" s="1359"/>
      <c r="AC4043" s="1359"/>
      <c r="AD4043" s="13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20"/>
      <c r="C4050" s="1320"/>
      <c r="D4050" s="132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43" t="s">
        <v>41</v>
      </c>
      <c r="Z4051" s="1343"/>
      <c r="AA4051" s="1343"/>
      <c r="AB4051" s="1343"/>
      <c r="AC4051" s="1343"/>
      <c r="AD4051" s="1343"/>
      <c r="AE4051" s="1343"/>
      <c r="AF4051" s="1343"/>
      <c r="AG4051" s="134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4"/>
      <c r="Z4052" s="1344"/>
      <c r="AA4052" s="1344"/>
      <c r="AB4052" s="1344"/>
      <c r="AC4052" s="1344"/>
      <c r="AD4052" s="1344"/>
      <c r="AE4052" s="1344"/>
      <c r="AF4052" s="1344"/>
      <c r="AG4052" s="134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4"/>
      <c r="Z4053" s="1344"/>
      <c r="AA4053" s="1344"/>
      <c r="AB4053" s="1344"/>
      <c r="AC4053" s="1344"/>
      <c r="AD4053" s="1344"/>
      <c r="AE4053" s="1344"/>
      <c r="AF4053" s="1344"/>
      <c r="AG4053" s="134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4"/>
      <c r="Z4054" s="1344"/>
      <c r="AA4054" s="1344"/>
      <c r="AB4054" s="1344"/>
      <c r="AC4054" s="1344"/>
      <c r="AD4054" s="1344"/>
      <c r="AE4054" s="1344"/>
      <c r="AF4054" s="1344"/>
      <c r="AG4054" s="134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4"/>
      <c r="Z4055" s="1344"/>
      <c r="AA4055" s="1344"/>
      <c r="AB4055" s="1344"/>
      <c r="AC4055" s="1344"/>
      <c r="AD4055" s="1344"/>
      <c r="AE4055" s="1344"/>
      <c r="AF4055" s="1344"/>
      <c r="AG4055" s="134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20"/>
      <c r="C4074" s="1320"/>
      <c r="D4074" s="132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20"/>
      <c r="C4096" s="1320"/>
      <c r="D4096" s="132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23" t="s">
        <v>38</v>
      </c>
      <c r="G4114" s="1323"/>
      <c r="H4114" s="1323"/>
      <c r="I4114" s="132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23"/>
      <c r="G4115" s="1323"/>
      <c r="H4115" s="1323"/>
      <c r="I4115" s="132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20"/>
      <c r="C4119" s="1320"/>
      <c r="D4119" s="132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45" t="s">
        <v>46</v>
      </c>
      <c r="Q4141" s="1346"/>
      <c r="R4141" s="1346"/>
      <c r="S4141" s="1346"/>
      <c r="T4141" s="1346"/>
      <c r="U4141" s="1346"/>
      <c r="V4141" s="1346"/>
      <c r="W4141" s="1346"/>
    </row>
    <row r="4142" spans="1:23" ht="15" hidden="1" customHeight="1" thickBot="1">
      <c r="A4142" s="236"/>
      <c r="B4142" s="1320"/>
      <c r="C4142" s="1320"/>
      <c r="D4142" s="132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37" t="s">
        <v>46</v>
      </c>
      <c r="Q4143" s="1338"/>
      <c r="R4143" s="1338"/>
      <c r="S4143" s="1338"/>
      <c r="T4143" s="1338"/>
      <c r="U4143" s="1338"/>
      <c r="V4143" s="1338"/>
      <c r="W4143" s="133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39"/>
      <c r="Q4144" s="1340"/>
      <c r="R4144" s="1340"/>
      <c r="S4144" s="1340"/>
      <c r="T4144" s="1340"/>
      <c r="U4144" s="1340"/>
      <c r="V4144" s="1340"/>
      <c r="W4144" s="134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39"/>
      <c r="Q4145" s="1340"/>
      <c r="R4145" s="1340"/>
      <c r="S4145" s="1340"/>
      <c r="T4145" s="1340"/>
      <c r="U4145" s="1340"/>
      <c r="V4145" s="1340"/>
      <c r="W4145" s="134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39"/>
      <c r="Q4146" s="1340"/>
      <c r="R4146" s="1340"/>
      <c r="S4146" s="1340"/>
      <c r="T4146" s="1340"/>
      <c r="U4146" s="1340"/>
      <c r="V4146" s="1340"/>
      <c r="W4146" s="134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20"/>
      <c r="C4163" s="1320"/>
      <c r="D4163" s="132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20"/>
      <c r="C4185" s="1320"/>
      <c r="D4185" s="132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41" t="s">
        <v>47</v>
      </c>
      <c r="G4199" s="134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41"/>
      <c r="G4200" s="134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20"/>
      <c r="C4208" s="1320"/>
      <c r="D4208" s="132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28" t="s">
        <v>44</v>
      </c>
      <c r="R4209" s="1328"/>
      <c r="S4209" s="1328"/>
      <c r="T4209" s="1328"/>
      <c r="U4209" s="132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28" t="s">
        <v>44</v>
      </c>
      <c r="R4210" s="1328"/>
      <c r="S4210" s="1328"/>
      <c r="T4210" s="1328"/>
      <c r="U4210" s="132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20"/>
      <c r="C4231" s="1320"/>
      <c r="D4231" s="132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28" t="s">
        <v>44</v>
      </c>
      <c r="R4232" s="1328"/>
      <c r="S4232" s="1328"/>
      <c r="T4232" s="1328"/>
      <c r="U4232" s="132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20"/>
      <c r="C4253" s="1320"/>
      <c r="D4253" s="132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20"/>
      <c r="C4277" s="1320"/>
      <c r="D4277" s="132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23" t="s">
        <v>48</v>
      </c>
      <c r="G4294" s="1323"/>
      <c r="H4294" s="1323"/>
      <c r="I4294" s="132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20"/>
      <c r="C4299" s="1320"/>
      <c r="D4299" s="132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4" t="s">
        <v>50</v>
      </c>
      <c r="Q4305" s="138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20"/>
      <c r="C4322" s="1320"/>
      <c r="D4322" s="132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20"/>
      <c r="C4346" s="1320"/>
      <c r="D4346" s="132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20"/>
      <c r="C4367" s="1320"/>
      <c r="D4367" s="132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23" t="s">
        <v>51</v>
      </c>
      <c r="G4386" s="1323"/>
      <c r="H4386" s="1323"/>
      <c r="I4386" s="1323"/>
      <c r="J4386" s="5"/>
      <c r="P4386" s="278">
        <v>12590</v>
      </c>
      <c r="Q4386" s="25">
        <f>177.91/1104.3</f>
        <v>0.16110658335597211</v>
      </c>
      <c r="U4386" s="461">
        <v>0.1</v>
      </c>
      <c r="W4386" s="340">
        <f t="shared" si="222"/>
        <v>2231.165072896858</v>
      </c>
    </row>
    <row r="4387" spans="1:23" ht="15" hidden="1" customHeight="1">
      <c r="A4387" s="3">
        <v>41999</v>
      </c>
      <c r="B4387" s="9">
        <v>0</v>
      </c>
      <c r="F4387" s="1323"/>
      <c r="G4387" s="1323"/>
      <c r="H4387" s="1323"/>
      <c r="I4387" s="132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20"/>
      <c r="C4391" s="1320"/>
      <c r="D4391" s="132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20"/>
      <c r="C4413" s="1320"/>
      <c r="D4413" s="132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2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25" t="s">
        <v>50</v>
      </c>
      <c r="Q4426" s="132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25"/>
      <c r="Q4427" s="132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2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2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2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20"/>
      <c r="C4434" s="1320"/>
      <c r="D4434" s="132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20"/>
      <c r="C4457" s="1320"/>
      <c r="D4457" s="132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23" t="s">
        <v>51</v>
      </c>
      <c r="G4460" s="1323"/>
      <c r="H4460" s="1323"/>
      <c r="I4460" s="1323"/>
      <c r="J4460" s="5"/>
      <c r="P4460" s="278">
        <v>12510</v>
      </c>
      <c r="Q4460" s="25">
        <f>176.64/1094.6</f>
        <v>0.16137401790608441</v>
      </c>
      <c r="U4460" s="461">
        <v>0.1</v>
      </c>
      <c r="W4460" s="340">
        <f>(P4460*Q4460)*(1+U4460)</f>
        <v>2220.6678604056278</v>
      </c>
    </row>
    <row r="4461" spans="1:23" ht="15" hidden="1" customHeight="1">
      <c r="A4461" s="3">
        <v>42100</v>
      </c>
      <c r="B4461" s="9">
        <v>0</v>
      </c>
      <c r="F4461" s="1323"/>
      <c r="G4461" s="1323"/>
      <c r="H4461" s="1323"/>
      <c r="I4461" s="132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88" t="s">
        <v>50</v>
      </c>
      <c r="Q4479" s="1389"/>
      <c r="U4479" s="461">
        <v>0.1</v>
      </c>
    </row>
    <row r="4480" spans="1:23" ht="15" hidden="1" customHeight="1" thickBot="1">
      <c r="A4480" s="236"/>
      <c r="B4480" s="1320"/>
      <c r="C4480" s="1320"/>
      <c r="D4480" s="132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0" t="s">
        <v>50</v>
      </c>
      <c r="Q4481" s="1380"/>
      <c r="U4481" s="461">
        <v>0.1</v>
      </c>
    </row>
    <row r="4482" spans="1:23" ht="15" hidden="1" customHeight="1">
      <c r="A4482" s="3">
        <v>42128</v>
      </c>
      <c r="B4482" s="9" t="e">
        <f>#REF!+#REF!</f>
        <v>#REF!</v>
      </c>
      <c r="F4482" s="1323" t="s">
        <v>51</v>
      </c>
      <c r="G4482" s="1323"/>
      <c r="H4482" s="1323"/>
      <c r="I4482" s="132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23" t="s">
        <v>51</v>
      </c>
      <c r="G4497" s="1323"/>
      <c r="H4497" s="1323"/>
      <c r="I4497" s="132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20"/>
      <c r="C4502" s="1320"/>
      <c r="D4502" s="132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20"/>
      <c r="C4525" s="1320"/>
      <c r="D4525" s="132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20"/>
      <c r="C4549" s="1320"/>
      <c r="D4549" s="132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23" t="s">
        <v>51</v>
      </c>
      <c r="G4570" s="1323"/>
      <c r="H4570" s="1323"/>
      <c r="I4570" s="132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20"/>
      <c r="C4571" s="1320"/>
      <c r="D4571" s="132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8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8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22" t="s">
        <v>48</v>
      </c>
      <c r="Q4590" s="1322" t="s">
        <v>48</v>
      </c>
      <c r="U4590" s="461">
        <v>0.1</v>
      </c>
      <c r="W4590" s="137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22"/>
      <c r="Q4591" s="1322"/>
      <c r="U4591" s="461">
        <v>0.1</v>
      </c>
      <c r="W4591" s="137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20"/>
      <c r="C4594" s="1320"/>
      <c r="D4594" s="132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21" t="s">
        <v>48</v>
      </c>
      <c r="Q4595" s="25">
        <f>184.92/1177</f>
        <v>0.15711129991503822</v>
      </c>
      <c r="U4595" s="461">
        <v>0.1</v>
      </c>
      <c r="W4595" s="139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22"/>
      <c r="Q4596" s="25">
        <f>185.5/1183</f>
        <v>0.15680473372781065</v>
      </c>
      <c r="U4596" s="461">
        <v>0.1</v>
      </c>
      <c r="W4596" s="137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22"/>
      <c r="Q4597" s="25">
        <f>183.64/1168</f>
        <v>0.15722602739726027</v>
      </c>
      <c r="U4597" s="461">
        <v>0.1</v>
      </c>
      <c r="W4597" s="137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22"/>
      <c r="Q4598" s="25">
        <f>183.6/1167</f>
        <v>0.15732647814910025</v>
      </c>
      <c r="U4598" s="461">
        <v>0.1</v>
      </c>
      <c r="W4598" s="137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22"/>
      <c r="Q4599" s="25">
        <f>182.52/1157</f>
        <v>0.15775280898876406</v>
      </c>
      <c r="U4599" s="461">
        <v>0.1</v>
      </c>
      <c r="W4599" s="137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22"/>
      <c r="Q4600" s="25">
        <f>182.82/1161.5</f>
        <v>0.15739991390443392</v>
      </c>
      <c r="U4600" s="461">
        <v>0.1</v>
      </c>
      <c r="W4600" s="137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20"/>
      <c r="C4617" s="1320"/>
      <c r="D4617" s="132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20"/>
      <c r="C4639" s="1320"/>
      <c r="D4639" s="132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2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2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2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23" t="s">
        <v>51</v>
      </c>
      <c r="G4658" s="1323"/>
      <c r="H4658" s="1323"/>
      <c r="I4658" s="132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20"/>
      <c r="C4662" s="1320"/>
      <c r="D4662" s="132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20"/>
      <c r="C4683" s="1320"/>
      <c r="D4683" s="132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22" t="s">
        <v>48</v>
      </c>
      <c r="Q4688" s="25">
        <f>181.83/1202.7</f>
        <v>0.15118483412322276</v>
      </c>
      <c r="U4688" s="457">
        <v>0.1</v>
      </c>
      <c r="W4688" s="139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22"/>
      <c r="Q4689" s="1322" t="s">
        <v>48</v>
      </c>
      <c r="U4689" s="457">
        <v>0.1</v>
      </c>
      <c r="W4689" s="139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22"/>
      <c r="Q4690" s="1322"/>
      <c r="U4690" s="457">
        <v>0.1</v>
      </c>
      <c r="W4690" s="139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22"/>
      <c r="Q4691" s="1322"/>
      <c r="U4691" s="457">
        <v>0.1</v>
      </c>
      <c r="W4691" s="139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22"/>
      <c r="Q4692" s="25">
        <f>183.28/1198.36</f>
        <v>0.15294235455122002</v>
      </c>
      <c r="U4692" s="457">
        <v>0.1</v>
      </c>
      <c r="W4692" s="139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22"/>
      <c r="Q4693" s="25">
        <f>182.78/1197</f>
        <v>0.15269841269841269</v>
      </c>
      <c r="U4693" s="457">
        <v>0.1</v>
      </c>
      <c r="W4693" s="139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20"/>
      <c r="C4705" s="1320"/>
      <c r="D4705" s="132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23"/>
      <c r="C4724" s="1323"/>
      <c r="D4724" s="1323"/>
      <c r="E4724" s="1323"/>
      <c r="F4724" s="1323"/>
      <c r="G4724" s="1323"/>
      <c r="H4724" s="1323"/>
      <c r="I4724" s="1323"/>
      <c r="J4724" s="1323"/>
      <c r="K4724" s="1323"/>
      <c r="L4724" s="1323"/>
      <c r="M4724" s="1323"/>
      <c r="P4724" s="278">
        <v>13540</v>
      </c>
      <c r="Q4724" s="25">
        <f>179.19/1167.1</f>
        <v>0.15353440150801131</v>
      </c>
      <c r="U4724" s="457">
        <v>0.1</v>
      </c>
      <c r="W4724" s="340">
        <f t="shared" si="280"/>
        <v>2286.7413760603208</v>
      </c>
      <c r="X4724" s="534"/>
    </row>
    <row r="4725" spans="1:24" ht="15" hidden="1" customHeight="1">
      <c r="A4725" s="3">
        <v>42457</v>
      </c>
      <c r="B4725" s="1323"/>
      <c r="C4725" s="1323"/>
      <c r="D4725" s="1323"/>
      <c r="E4725" s="1323"/>
      <c r="F4725" s="1323"/>
      <c r="G4725" s="1323"/>
      <c r="H4725" s="1323"/>
      <c r="I4725" s="1323"/>
      <c r="J4725" s="1323"/>
      <c r="K4725" s="1323"/>
      <c r="L4725" s="1323"/>
      <c r="M4725" s="132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20"/>
      <c r="C4729" s="1320"/>
      <c r="D4729" s="132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20"/>
      <c r="C4751" s="1320"/>
      <c r="D4751" s="132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27"/>
      <c r="C4752" s="1327"/>
      <c r="D4752" s="1327"/>
      <c r="E4752" s="1327"/>
      <c r="F4752" s="1327"/>
      <c r="G4752" s="1327"/>
      <c r="H4752" s="1327"/>
      <c r="I4752" s="1327"/>
      <c r="J4752" s="1327"/>
      <c r="K4752" s="1327"/>
      <c r="L4752" s="1327"/>
      <c r="M4752" s="132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23"/>
      <c r="C4772" s="1323"/>
      <c r="D4772" s="1323"/>
      <c r="E4772" s="1323"/>
      <c r="F4772" s="1323"/>
      <c r="G4772" s="1323"/>
      <c r="H4772" s="1323"/>
      <c r="I4772" s="1323"/>
      <c r="J4772" s="1323"/>
      <c r="K4772" s="1323"/>
      <c r="L4772" s="1323"/>
      <c r="M4772" s="132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20"/>
      <c r="C4774" s="1320"/>
      <c r="D4774" s="132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87" t="s">
        <v>55</v>
      </c>
      <c r="Q4781" s="25">
        <f>175.94/1156.5</f>
        <v>0.15213143104193688</v>
      </c>
      <c r="U4781" s="457">
        <v>0.1</v>
      </c>
      <c r="W4781" s="137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87"/>
      <c r="Q4782" s="25">
        <f>175.94/1155.8</f>
        <v>0.15222356809136528</v>
      </c>
      <c r="U4782" s="457">
        <v>0.1</v>
      </c>
      <c r="W4782" s="137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20"/>
      <c r="C4797" s="1320"/>
      <c r="D4797" s="132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20"/>
      <c r="C4819" s="1320"/>
      <c r="D4819" s="132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23"/>
      <c r="C4840" s="1323"/>
      <c r="D4840" s="1323"/>
      <c r="E4840" s="1323"/>
      <c r="F4840" s="1323"/>
      <c r="G4840" s="1323"/>
      <c r="H4840" s="1323"/>
      <c r="I4840" s="1323"/>
      <c r="J4840" s="1323"/>
      <c r="K4840" s="1323"/>
      <c r="L4840" s="1323"/>
      <c r="M4840" s="132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20"/>
      <c r="C4843" s="1320"/>
      <c r="D4843" s="132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97" t="s">
        <v>50</v>
      </c>
      <c r="U4852" s="457">
        <v>0.1</v>
      </c>
      <c r="W4852" s="137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97"/>
      <c r="U4853" s="457">
        <v>0.1</v>
      </c>
      <c r="W4853" s="137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25" t="s">
        <v>50</v>
      </c>
      <c r="Q4854" s="1397"/>
      <c r="U4854" s="457">
        <v>0.1</v>
      </c>
      <c r="W4854" s="137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25"/>
      <c r="Q4855" s="25">
        <f>166.02/1112.3</f>
        <v>0.14925829362582038</v>
      </c>
      <c r="U4855" s="457">
        <v>0.1</v>
      </c>
      <c r="W4855" s="137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20"/>
      <c r="C4866" s="1320"/>
      <c r="D4866" s="132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24" t="s">
        <v>50</v>
      </c>
      <c r="Q4867" s="376" t="s">
        <v>50</v>
      </c>
      <c r="U4867" s="457">
        <v>0.1</v>
      </c>
      <c r="W4867" s="139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25"/>
      <c r="Q4868" s="25">
        <f>165.28/1105.1</f>
        <v>0.14956112568998281</v>
      </c>
      <c r="U4868" s="457">
        <v>0.1</v>
      </c>
      <c r="W4868" s="137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25"/>
      <c r="Q4869" s="25">
        <f>165.28/1105.1</f>
        <v>0.14956112568998281</v>
      </c>
      <c r="U4869" s="457">
        <v>0.1</v>
      </c>
      <c r="W4869" s="137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25"/>
      <c r="Q4870" s="25">
        <f>165.28/1105.1</f>
        <v>0.14956112568998281</v>
      </c>
      <c r="U4870" s="457">
        <v>0.1</v>
      </c>
      <c r="W4870" s="137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25"/>
      <c r="Q4871" s="25">
        <f>165.94/1111.3</f>
        <v>0.14932061549536579</v>
      </c>
      <c r="U4871" s="457">
        <v>0.1</v>
      </c>
      <c r="W4871" s="137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20"/>
      <c r="C4888" s="1320"/>
      <c r="D4888" s="132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20"/>
      <c r="C4911" s="1320"/>
      <c r="D4911" s="132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23"/>
      <c r="C4929" s="1323"/>
      <c r="D4929" s="1323"/>
      <c r="E4929" s="1323"/>
      <c r="F4929" s="1323"/>
      <c r="G4929" s="1323"/>
      <c r="H4929" s="1323"/>
      <c r="I4929" s="1323"/>
      <c r="J4929" s="1323"/>
      <c r="K4929" s="1323"/>
      <c r="L4929" s="1323"/>
      <c r="M4929" s="1323"/>
      <c r="P4929" s="278">
        <v>17610</v>
      </c>
      <c r="Q4929" s="25">
        <f>172.49/1199.4</f>
        <v>0.14381357345339335</v>
      </c>
      <c r="U4929" s="457">
        <v>0.1</v>
      </c>
      <c r="W4929" s="340">
        <f t="shared" si="309"/>
        <v>2785.8127313656832</v>
      </c>
      <c r="X4929" s="534"/>
    </row>
    <row r="4930" spans="1:24" ht="15" hidden="1" customHeight="1">
      <c r="A4930" s="3">
        <v>42731</v>
      </c>
      <c r="B4930" s="1323"/>
      <c r="C4930" s="1323"/>
      <c r="D4930" s="1323"/>
      <c r="E4930" s="1323"/>
      <c r="F4930" s="1323"/>
      <c r="G4930" s="1323"/>
      <c r="H4930" s="1323"/>
      <c r="I4930" s="1323"/>
      <c r="J4930" s="1323"/>
      <c r="K4930" s="1323"/>
      <c r="L4930" s="1323"/>
      <c r="M4930" s="132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20"/>
      <c r="C4934" s="1320"/>
      <c r="D4934" s="132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25" t="s">
        <v>50</v>
      </c>
      <c r="Q4953" s="1325" t="s">
        <v>50</v>
      </c>
      <c r="W4953" s="139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25"/>
      <c r="Q4954" s="1325"/>
      <c r="W4954" s="139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25"/>
      <c r="Q4955" s="1325"/>
      <c r="W4955" s="1394"/>
      <c r="X4955" s="534"/>
    </row>
    <row r="4956" spans="1:24" ht="15" hidden="1" customHeight="1" thickBot="1">
      <c r="A4956" s="236"/>
      <c r="B4956" s="1320"/>
      <c r="C4956" s="1320"/>
      <c r="D4956" s="132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5" t="s">
        <v>50</v>
      </c>
      <c r="Q4957" s="25">
        <f>169.01/1155.5</f>
        <v>0.14626568585028127</v>
      </c>
      <c r="W4957" s="139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96"/>
      <c r="Q4958" s="25">
        <f>168.97/1155.2</f>
        <v>0.14626904432132964</v>
      </c>
      <c r="W4958" s="139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20"/>
      <c r="C4977" s="1320"/>
      <c r="D4977" s="132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20"/>
      <c r="C5001" s="1320"/>
      <c r="D5001" s="132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3" t="s">
        <v>56</v>
      </c>
      <c r="Q5002" s="25">
        <f>162.01/1113.8</f>
        <v>0.1454569940743401</v>
      </c>
      <c r="W5002" s="138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26"/>
      <c r="Q5003" s="25">
        <f>162.67/1118.9</f>
        <v>0.14538385914737686</v>
      </c>
      <c r="W5003" s="138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23"/>
      <c r="C5011" s="1323"/>
      <c r="D5011" s="1323"/>
      <c r="E5011" s="1323"/>
      <c r="F5011" s="1323"/>
      <c r="G5011" s="1323"/>
      <c r="H5011" s="1323"/>
      <c r="I5011" s="1323"/>
      <c r="J5011" s="1323"/>
      <c r="K5011" s="1323"/>
      <c r="L5011" s="1323"/>
      <c r="M5011" s="1323"/>
      <c r="Q5011" s="25">
        <f>165.47/1138.8</f>
        <v>0.14530207235686687</v>
      </c>
      <c r="X5011" s="534"/>
    </row>
    <row r="5012" spans="1:24" ht="15" hidden="1" customHeight="1">
      <c r="A5012" s="3">
        <v>42842</v>
      </c>
      <c r="B5012" s="1323"/>
      <c r="C5012" s="1323"/>
      <c r="D5012" s="1323"/>
      <c r="E5012" s="1323"/>
      <c r="F5012" s="1323"/>
      <c r="G5012" s="1323"/>
      <c r="H5012" s="1323"/>
      <c r="I5012" s="1323"/>
      <c r="J5012" s="1323"/>
      <c r="K5012" s="1323"/>
      <c r="L5012" s="1323"/>
      <c r="M5012" s="132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20"/>
      <c r="C5022" s="1320"/>
      <c r="D5022" s="132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27"/>
      <c r="C5023" s="1327"/>
      <c r="D5023" s="1327"/>
      <c r="E5023" s="1327"/>
      <c r="F5023" s="1327"/>
      <c r="G5023" s="1327"/>
      <c r="H5023" s="1327"/>
      <c r="I5023" s="1327"/>
      <c r="J5023" s="1327"/>
      <c r="K5023" s="1327"/>
      <c r="L5023" s="1327"/>
      <c r="M5023" s="1327"/>
      <c r="P5023" s="450" t="s">
        <v>56</v>
      </c>
      <c r="Q5023" s="132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2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2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2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23"/>
      <c r="C5043" s="1323"/>
      <c r="D5043" s="1323"/>
      <c r="E5043" s="1323"/>
      <c r="F5043" s="1323"/>
      <c r="G5043" s="1323"/>
      <c r="H5043" s="1323"/>
      <c r="I5043" s="1323"/>
      <c r="J5043" s="1323"/>
      <c r="K5043" s="1323"/>
      <c r="L5043" s="1323"/>
      <c r="M5043" s="132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20"/>
      <c r="C5046" s="1320"/>
      <c r="D5046" s="132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20"/>
      <c r="C5069" s="1320"/>
      <c r="D5069" s="132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20"/>
      <c r="C5091" s="1320"/>
      <c r="D5091" s="132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23"/>
      <c r="C5111" s="1323"/>
      <c r="D5111" s="1323"/>
      <c r="E5111" s="1323"/>
      <c r="F5111" s="1323"/>
      <c r="G5111" s="1323"/>
      <c r="H5111" s="1323"/>
      <c r="I5111" s="1323"/>
      <c r="J5111" s="1323"/>
      <c r="K5111" s="1323"/>
      <c r="L5111" s="1323"/>
      <c r="M5111" s="132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20"/>
      <c r="C5115" s="1320"/>
      <c r="D5115" s="132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20"/>
      <c r="C5137" s="1320"/>
      <c r="D5137" s="132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20"/>
      <c r="C5160" s="1320"/>
      <c r="D5160" s="132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20"/>
      <c r="C5183" s="1320"/>
      <c r="D5183" s="132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23"/>
      <c r="C5200" s="1323"/>
      <c r="D5200" s="1323"/>
      <c r="E5200" s="1323"/>
      <c r="F5200" s="1323"/>
      <c r="G5200" s="1323"/>
      <c r="H5200" s="1323"/>
      <c r="I5200" s="1323"/>
      <c r="J5200" s="1323"/>
      <c r="K5200" s="1323"/>
      <c r="L5200" s="1323"/>
      <c r="M5200" s="1323"/>
      <c r="P5200" s="278"/>
      <c r="X5200" s="534"/>
    </row>
    <row r="5201" spans="1:24" ht="15" hidden="1" customHeight="1">
      <c r="A5201" s="3">
        <v>43095</v>
      </c>
      <c r="B5201" s="1323"/>
      <c r="C5201" s="1323"/>
      <c r="D5201" s="1323"/>
      <c r="E5201" s="1323"/>
      <c r="F5201" s="1323"/>
      <c r="G5201" s="1323"/>
      <c r="H5201" s="1323"/>
      <c r="I5201" s="1323"/>
      <c r="J5201" s="1323"/>
      <c r="K5201" s="1323"/>
      <c r="L5201" s="1323"/>
      <c r="M5201" s="132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20"/>
      <c r="C5205" s="1320"/>
      <c r="D5205" s="132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20"/>
      <c r="C5228" s="1320"/>
      <c r="D5228" s="132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99" t="s">
        <v>50</v>
      </c>
      <c r="Q5239" s="139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99"/>
      <c r="Q5240" s="139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99"/>
      <c r="Q5241" s="139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99"/>
      <c r="Q5242" s="139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99"/>
      <c r="Q5243" s="139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20"/>
      <c r="C5249" s="1320"/>
      <c r="D5249" s="132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23"/>
      <c r="C5271" s="1323"/>
      <c r="D5271" s="1323"/>
      <c r="E5271" s="1323"/>
      <c r="F5271" s="1323"/>
      <c r="G5271" s="1323"/>
      <c r="H5271" s="1323"/>
      <c r="I5271" s="1323"/>
      <c r="J5271" s="1323"/>
      <c r="K5271" s="1323"/>
      <c r="L5271" s="1323"/>
      <c r="M5271" s="1323"/>
      <c r="N5271" s="454">
        <f>AVERAGE(K5250:K5270)</f>
        <v>2397</v>
      </c>
      <c r="O5271" s="250">
        <f>AVERAGE(K5206:K5270)</f>
        <v>2522.6746031746034</v>
      </c>
      <c r="X5271" s="534"/>
    </row>
    <row r="5272" spans="1:24" ht="15" hidden="1" customHeight="1" thickBot="1">
      <c r="A5272" s="236"/>
      <c r="B5272" s="1320"/>
      <c r="C5272" s="1320"/>
      <c r="D5272" s="132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23"/>
      <c r="C5273" s="1323"/>
      <c r="D5273" s="1323"/>
      <c r="E5273" s="1323"/>
      <c r="F5273" s="1323"/>
      <c r="G5273" s="1323"/>
      <c r="H5273" s="1323"/>
      <c r="I5273" s="1323"/>
      <c r="J5273" s="1323"/>
      <c r="K5273" s="1323"/>
      <c r="L5273" s="1323"/>
      <c r="M5273" s="132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2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2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20"/>
      <c r="C5294" s="1320"/>
      <c r="D5294" s="132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23"/>
      <c r="C5299" s="1323"/>
      <c r="D5299" s="1323"/>
      <c r="E5299" s="1323"/>
      <c r="F5299" s="1323"/>
      <c r="G5299" s="1323"/>
      <c r="H5299" s="1323"/>
      <c r="I5299" s="1323"/>
      <c r="J5299" s="1323"/>
      <c r="K5299" s="1323"/>
      <c r="L5299" s="1323"/>
      <c r="M5299" s="132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23"/>
      <c r="C5314" s="1323"/>
      <c r="D5314" s="1323"/>
      <c r="E5314" s="1323"/>
      <c r="F5314" s="1323"/>
      <c r="G5314" s="1323"/>
      <c r="H5314" s="1323"/>
      <c r="I5314" s="1323"/>
      <c r="J5314" s="1323"/>
      <c r="K5314" s="1323"/>
      <c r="L5314" s="1323"/>
      <c r="M5314" s="132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20"/>
      <c r="C5318" s="1320"/>
      <c r="D5318" s="132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20"/>
      <c r="C5340" s="1320"/>
      <c r="D5340" s="132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23"/>
      <c r="C5382" s="1323"/>
      <c r="D5382" s="1323"/>
      <c r="E5382" s="1323"/>
      <c r="F5382" s="1323"/>
      <c r="G5382" s="1323"/>
      <c r="H5382" s="1323"/>
      <c r="I5382" s="1323"/>
      <c r="J5382" s="1323"/>
      <c r="K5382" s="1323"/>
      <c r="L5382" s="1323"/>
      <c r="M5382" s="132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23"/>
      <c r="C5472" s="1323"/>
      <c r="D5472" s="1323"/>
      <c r="E5472" s="1323"/>
      <c r="F5472" s="1323"/>
      <c r="G5472" s="1323"/>
      <c r="H5472" s="1323"/>
      <c r="I5472" s="1323"/>
      <c r="J5472" s="1323"/>
      <c r="K5472" s="1323"/>
      <c r="L5472" s="1323"/>
      <c r="M5472" s="1323"/>
      <c r="N5472" s="137"/>
      <c r="O5472" s="137"/>
      <c r="P5472" s="278">
        <v>18350</v>
      </c>
      <c r="Q5472" s="25">
        <f>162.82/1125.2</f>
        <v>0.14470316388197652</v>
      </c>
      <c r="W5472" s="340">
        <f>(P5472*Q5472)*(1+U5472)</f>
        <v>2655.3030572342691</v>
      </c>
      <c r="X5472" s="534"/>
    </row>
    <row r="5473" spans="1:24" ht="15" hidden="1" customHeight="1">
      <c r="A5473" s="3">
        <v>43460</v>
      </c>
      <c r="B5473" s="1323"/>
      <c r="C5473" s="1323"/>
      <c r="D5473" s="1323"/>
      <c r="E5473" s="1323"/>
      <c r="F5473" s="1323"/>
      <c r="G5473" s="1323"/>
      <c r="H5473" s="1323"/>
      <c r="I5473" s="1323"/>
      <c r="J5473" s="1323"/>
      <c r="K5473" s="1323"/>
      <c r="L5473" s="1323"/>
      <c r="M5473" s="132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23"/>
      <c r="C5558" s="1323"/>
      <c r="D5558" s="1323"/>
      <c r="E5558" s="1323"/>
      <c r="F5558" s="1323"/>
      <c r="G5558" s="1323"/>
      <c r="H5558" s="1323"/>
      <c r="I5558" s="1323"/>
      <c r="J5558" s="1323"/>
      <c r="K5558" s="1323"/>
      <c r="L5558" s="1323"/>
      <c r="M5558" s="1323"/>
      <c r="P5558" s="278"/>
      <c r="X5558" s="534"/>
    </row>
    <row r="5559" spans="1:24" ht="15" hidden="1" customHeight="1">
      <c r="A5559" s="3">
        <v>43577</v>
      </c>
      <c r="B5559" s="1323"/>
      <c r="C5559" s="1323"/>
      <c r="D5559" s="1323"/>
      <c r="E5559" s="1323"/>
      <c r="F5559" s="1323"/>
      <c r="G5559" s="1323"/>
      <c r="H5559" s="1323"/>
      <c r="I5559" s="1323"/>
      <c r="J5559" s="1323"/>
      <c r="K5559" s="1323"/>
      <c r="L5559" s="1323"/>
      <c r="M5559" s="132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23"/>
      <c r="C5570" s="1323"/>
      <c r="D5570" s="1323"/>
      <c r="E5570" s="1323"/>
      <c r="F5570" s="1323"/>
      <c r="G5570" s="1323"/>
      <c r="H5570" s="1323"/>
      <c r="I5570" s="1323"/>
      <c r="J5570" s="1323"/>
      <c r="K5570" s="1323"/>
      <c r="L5570" s="1323"/>
      <c r="M5570" s="132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23"/>
      <c r="C5585" s="1323"/>
      <c r="D5585" s="1323"/>
      <c r="E5585" s="1323"/>
      <c r="F5585" s="1323"/>
      <c r="G5585" s="1323"/>
      <c r="H5585" s="1323"/>
      <c r="I5585" s="1323"/>
      <c r="J5585" s="1323"/>
      <c r="K5585" s="1323"/>
      <c r="L5585" s="1323"/>
      <c r="M5585" s="132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23"/>
      <c r="C5653" s="1323"/>
      <c r="D5653" s="1323"/>
      <c r="E5653" s="1323"/>
      <c r="F5653" s="1323"/>
      <c r="G5653" s="1323"/>
      <c r="H5653" s="1323"/>
      <c r="I5653" s="1323"/>
      <c r="J5653" s="1323"/>
      <c r="K5653" s="1323"/>
      <c r="L5653" s="1323"/>
      <c r="M5653" s="132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44" t="s">
        <v>60</v>
      </c>
      <c r="C5744" s="1323"/>
      <c r="D5744" s="1323"/>
      <c r="E5744" s="1323"/>
      <c r="F5744" s="1323"/>
      <c r="G5744" s="1323"/>
      <c r="H5744" s="1323"/>
      <c r="I5744" s="1323"/>
      <c r="J5744" s="1323"/>
      <c r="K5744" s="1323"/>
      <c r="L5744" s="1323"/>
      <c r="M5744" s="1323"/>
      <c r="O5744" s="137"/>
      <c r="P5744" s="278">
        <v>15200</v>
      </c>
      <c r="Q5744" s="25">
        <f>166.01/1163.7</f>
        <v>0.14265704219300507</v>
      </c>
      <c r="W5744" s="340">
        <f>(P5744*Q5744)*(1+U5744)</f>
        <v>2168.3870413336772</v>
      </c>
      <c r="X5744" s="534"/>
    </row>
    <row r="5745" spans="1:24" ht="15" hidden="1" customHeight="1">
      <c r="A5745" s="3">
        <v>43825</v>
      </c>
      <c r="B5745" s="1323"/>
      <c r="C5745" s="1323"/>
      <c r="D5745" s="1323"/>
      <c r="E5745" s="1323"/>
      <c r="F5745" s="1323"/>
      <c r="G5745" s="1323"/>
      <c r="H5745" s="1323"/>
      <c r="I5745" s="1323"/>
      <c r="J5745" s="1323"/>
      <c r="K5745" s="1323"/>
      <c r="L5745" s="1323"/>
      <c r="M5745" s="132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23" t="s">
        <v>61</v>
      </c>
      <c r="C5824" s="1323"/>
      <c r="D5824" s="1323"/>
      <c r="E5824" s="1323"/>
      <c r="F5824" s="1323"/>
      <c r="G5824" s="1323"/>
      <c r="H5824" s="1323"/>
      <c r="I5824" s="1323"/>
      <c r="J5824" s="1323"/>
      <c r="K5824" s="1323"/>
      <c r="L5824" s="1323"/>
      <c r="M5824" s="1323"/>
      <c r="P5824" s="278">
        <v>14050</v>
      </c>
      <c r="Q5824" s="25">
        <f>172.07/1212.3</f>
        <v>0.14193681431988781</v>
      </c>
      <c r="W5824" s="340">
        <f t="shared" si="826"/>
        <v>1994.2122411944238</v>
      </c>
      <c r="X5824" s="534"/>
    </row>
    <row r="5825" spans="1:24" ht="15" hidden="1" customHeight="1">
      <c r="A5825" s="3">
        <v>43934</v>
      </c>
      <c r="B5825" s="1323"/>
      <c r="C5825" s="1323"/>
      <c r="D5825" s="1323"/>
      <c r="E5825" s="1323"/>
      <c r="F5825" s="1323"/>
      <c r="G5825" s="1323"/>
      <c r="H5825" s="1323"/>
      <c r="I5825" s="1323"/>
      <c r="J5825" s="1323"/>
      <c r="K5825" s="1323"/>
      <c r="L5825" s="1323"/>
      <c r="M5825" s="132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0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0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0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23" t="s">
        <v>61</v>
      </c>
      <c r="C5845" s="1323"/>
      <c r="D5845" s="1323"/>
      <c r="E5845" s="1323"/>
      <c r="F5845" s="1323"/>
      <c r="G5845" s="1323"/>
      <c r="H5845" s="1323"/>
      <c r="I5845" s="1323"/>
      <c r="J5845" s="1323"/>
      <c r="K5845" s="1323"/>
      <c r="L5845" s="1323"/>
      <c r="M5845" s="132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23" t="s">
        <v>61</v>
      </c>
      <c r="C5856" s="1323"/>
      <c r="D5856" s="1323"/>
      <c r="E5856" s="1323"/>
      <c r="F5856" s="1323"/>
      <c r="G5856" s="1323"/>
      <c r="H5856" s="1323"/>
      <c r="I5856" s="1323"/>
      <c r="J5856" s="1323"/>
      <c r="K5856" s="1323"/>
      <c r="L5856" s="1323"/>
      <c r="M5856" s="132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23" t="s">
        <v>61</v>
      </c>
      <c r="C5929" s="1323"/>
      <c r="D5929" s="1323"/>
      <c r="E5929" s="1323"/>
      <c r="F5929" s="1323"/>
      <c r="G5929" s="1323"/>
      <c r="H5929" s="1323"/>
      <c r="I5929" s="1323"/>
      <c r="J5929" s="1323"/>
      <c r="K5929" s="1323"/>
      <c r="L5929" s="1323"/>
      <c r="M5929" s="132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2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2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0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0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0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0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0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0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23" t="s">
        <v>61</v>
      </c>
      <c r="C6017" s="1323"/>
      <c r="D6017" s="1323"/>
      <c r="E6017" s="1323"/>
      <c r="F6017" s="1323"/>
      <c r="G6017" s="1323"/>
      <c r="H6017" s="1323"/>
      <c r="I6017" s="1323"/>
      <c r="J6017" s="1323"/>
      <c r="K6017" s="1323"/>
      <c r="L6017" s="1323"/>
      <c r="M6017" s="1323"/>
      <c r="X6017" s="534"/>
    </row>
    <row r="6018" spans="1:24" ht="15" hidden="1" customHeight="1">
      <c r="A6018" s="3">
        <v>44193</v>
      </c>
      <c r="B6018" s="1323"/>
      <c r="C6018" s="1323"/>
      <c r="D6018" s="1323"/>
      <c r="E6018" s="1323"/>
      <c r="F6018" s="1323"/>
      <c r="G6018" s="1323"/>
      <c r="H6018" s="1323"/>
      <c r="I6018" s="1323"/>
      <c r="J6018" s="1323"/>
      <c r="K6018" s="1323"/>
      <c r="L6018" s="1323"/>
      <c r="M6018" s="132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2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0"/>
      <c r="Q6052" s="132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23" t="s">
        <v>61</v>
      </c>
      <c r="C6090" s="1323"/>
      <c r="D6090" s="1323"/>
      <c r="E6090" s="1323"/>
      <c r="F6090" s="1323"/>
      <c r="G6090" s="1323"/>
      <c r="H6090" s="1323"/>
      <c r="I6090" s="1323"/>
      <c r="J6090" s="1323"/>
      <c r="K6090" s="1323"/>
      <c r="L6090" s="1323"/>
      <c r="M6090" s="1323"/>
      <c r="P6090" s="278">
        <v>15100</v>
      </c>
      <c r="Q6090" s="25">
        <f>171.66/1127.5</f>
        <v>0.15224833702882484</v>
      </c>
      <c r="W6090" s="340">
        <f t="shared" ref="W6090:W6093" si="1185">(P6090*Q6090)*(1+U6090)</f>
        <v>2298.949889135255</v>
      </c>
      <c r="X6090" s="534"/>
    </row>
    <row r="6091" spans="1:24" ht="15" hidden="1" customHeight="1">
      <c r="A6091" s="3">
        <v>44291</v>
      </c>
      <c r="B6091" s="1323"/>
      <c r="C6091" s="1323"/>
      <c r="D6091" s="1323"/>
      <c r="E6091" s="1323"/>
      <c r="F6091" s="1323"/>
      <c r="G6091" s="1323"/>
      <c r="H6091" s="1323"/>
      <c r="I6091" s="1323"/>
      <c r="J6091" s="1323"/>
      <c r="K6091" s="1323"/>
      <c r="L6091" s="1323"/>
      <c r="M6091" s="132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27" t="s">
        <v>62</v>
      </c>
      <c r="C6112" s="1327"/>
      <c r="D6112" s="1327"/>
      <c r="E6112" s="1327"/>
      <c r="F6112" s="1327"/>
      <c r="G6112" s="1327"/>
      <c r="H6112" s="1327"/>
      <c r="I6112" s="1327"/>
      <c r="J6112" s="1327"/>
      <c r="K6112" s="1327"/>
      <c r="L6112" s="1327"/>
      <c r="M6112" s="1327"/>
      <c r="N6112" s="1327"/>
      <c r="O6112" s="1327"/>
      <c r="P6112" s="132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9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9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23" t="s">
        <v>61</v>
      </c>
      <c r="C6132" s="1323"/>
      <c r="D6132" s="1323"/>
      <c r="E6132" s="1323"/>
      <c r="F6132" s="1323"/>
      <c r="G6132" s="1323"/>
      <c r="H6132" s="1323"/>
      <c r="I6132" s="1323"/>
      <c r="J6132" s="1323"/>
      <c r="K6132" s="1323"/>
      <c r="L6132" s="1323"/>
      <c r="M6132" s="132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23" t="s">
        <v>61</v>
      </c>
      <c r="C6200" s="1403"/>
      <c r="D6200" s="1403"/>
      <c r="E6200" s="1403"/>
      <c r="F6200" s="1403"/>
      <c r="G6200" s="1403"/>
      <c r="H6200" s="1403"/>
      <c r="I6200" s="1403"/>
      <c r="J6200" s="1403"/>
      <c r="K6200" s="1403"/>
      <c r="L6200" s="1403"/>
      <c r="M6200" s="140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23" t="s">
        <v>61</v>
      </c>
      <c r="C6289" s="1406"/>
      <c r="D6289" s="1406"/>
      <c r="E6289" s="1406"/>
      <c r="F6289" s="1406"/>
      <c r="G6289" s="1406"/>
      <c r="H6289" s="1406"/>
      <c r="I6289" s="1406"/>
      <c r="J6289" s="1406"/>
      <c r="K6289" s="1406"/>
      <c r="L6289" s="1406"/>
      <c r="M6289" s="1406"/>
      <c r="P6289" s="278">
        <v>15225</v>
      </c>
      <c r="Q6289" s="25">
        <f>186.09/1186.2</f>
        <v>0.15687910976226604</v>
      </c>
      <c r="W6289" s="340">
        <f t="shared" si="1300"/>
        <v>2388.4844461305006</v>
      </c>
      <c r="X6289" s="534"/>
    </row>
    <row r="6290" spans="1:24" ht="15" hidden="1" customHeight="1">
      <c r="A6290" s="3">
        <v>44558</v>
      </c>
      <c r="B6290" s="1406"/>
      <c r="C6290" s="1406"/>
      <c r="D6290" s="1406"/>
      <c r="E6290" s="1406"/>
      <c r="F6290" s="1406"/>
      <c r="G6290" s="1406"/>
      <c r="H6290" s="1406"/>
      <c r="I6290" s="1406"/>
      <c r="J6290" s="1406"/>
      <c r="K6290" s="1406"/>
      <c r="L6290" s="1406"/>
      <c r="M6290" s="140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27" t="s">
        <v>61</v>
      </c>
      <c r="C6295" s="1407"/>
      <c r="D6295" s="1407"/>
      <c r="E6295" s="1407"/>
      <c r="F6295" s="1407"/>
      <c r="G6295" s="1407"/>
      <c r="H6295" s="1407"/>
      <c r="I6295" s="1407"/>
      <c r="J6295" s="1407"/>
      <c r="K6295" s="1407"/>
      <c r="L6295" s="1407"/>
      <c r="M6295" s="140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23" t="s">
        <v>61</v>
      </c>
      <c r="C6372" s="1406"/>
      <c r="D6372" s="1406"/>
      <c r="E6372" s="1406"/>
      <c r="F6372" s="1406"/>
      <c r="G6372" s="1406"/>
      <c r="H6372" s="1406"/>
      <c r="I6372" s="1406"/>
      <c r="J6372" s="1406"/>
      <c r="K6372" s="1406"/>
      <c r="L6372" s="1406"/>
      <c r="M6372" s="1406"/>
      <c r="P6372" s="278">
        <v>15325</v>
      </c>
      <c r="Q6372" s="25">
        <f>192.79/1230.1</f>
        <v>0.15672709535810098</v>
      </c>
      <c r="W6372" s="340">
        <f t="shared" si="1314"/>
        <v>2401.8427363628975</v>
      </c>
      <c r="X6372" s="534" t="e">
        <f t="shared" ref="X6372:X6373" si="1319">P6372/K6372</f>
        <v>#DIV/0!</v>
      </c>
    </row>
    <row r="6373" spans="1:24" ht="15" customHeight="1">
      <c r="A6373" s="3">
        <v>44669</v>
      </c>
      <c r="B6373" s="1406"/>
      <c r="C6373" s="1406"/>
      <c r="D6373" s="1406"/>
      <c r="E6373" s="1406"/>
      <c r="F6373" s="1406"/>
      <c r="G6373" s="1406"/>
      <c r="H6373" s="1406"/>
      <c r="I6373" s="1406"/>
      <c r="J6373" s="1406"/>
      <c r="K6373" s="1406"/>
      <c r="L6373" s="1406"/>
      <c r="M6373" s="140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27" t="s">
        <v>61</v>
      </c>
      <c r="C6384" s="1327"/>
      <c r="D6384" s="1327"/>
      <c r="E6384" s="1327"/>
      <c r="F6384" s="1327"/>
      <c r="G6384" s="1327"/>
      <c r="H6384" s="1327"/>
      <c r="I6384" s="1327"/>
      <c r="J6384" s="1327"/>
      <c r="K6384" s="1327"/>
      <c r="L6384" s="1327"/>
      <c r="M6384" s="1327"/>
      <c r="P6384" s="140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0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0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23" t="s">
        <v>61</v>
      </c>
      <c r="C6408" s="1323"/>
      <c r="D6408" s="1323"/>
      <c r="E6408" s="1323"/>
      <c r="F6408" s="1323"/>
      <c r="G6408" s="1323"/>
      <c r="H6408" s="1323"/>
      <c r="I6408" s="1323"/>
      <c r="J6408" s="1323"/>
      <c r="K6408" s="1323"/>
      <c r="L6408" s="1323"/>
      <c r="M6408" s="132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23"/>
      <c r="C6409" s="1323"/>
      <c r="D6409" s="1323"/>
      <c r="E6409" s="1323"/>
      <c r="F6409" s="1323"/>
      <c r="G6409" s="1323"/>
      <c r="H6409" s="1323"/>
      <c r="I6409" s="1323"/>
      <c r="J6409" s="1323"/>
      <c r="K6409" s="1323"/>
      <c r="L6409" s="1323"/>
      <c r="M6409" s="132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23" t="s">
        <v>61</v>
      </c>
      <c r="C6472" s="1323"/>
      <c r="D6472" s="1323"/>
      <c r="E6472" s="1323"/>
      <c r="F6472" s="1323"/>
      <c r="G6472" s="1323"/>
      <c r="H6472" s="1323"/>
      <c r="I6472" s="1323"/>
      <c r="J6472" s="1323"/>
      <c r="K6472" s="1323"/>
      <c r="L6472" s="1323"/>
      <c r="M6472" s="13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0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0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0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0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0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23" t="s">
        <v>61</v>
      </c>
      <c r="C6561" s="1323"/>
      <c r="D6561" s="1323"/>
      <c r="E6561" s="1323"/>
      <c r="F6561" s="1323"/>
      <c r="G6561" s="1323"/>
      <c r="H6561" s="1323"/>
      <c r="I6561" s="1323"/>
      <c r="J6561" s="1323"/>
      <c r="K6561" s="1323"/>
      <c r="L6561" s="1323"/>
      <c r="M6561" s="132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23"/>
      <c r="C6562" s="1323"/>
      <c r="D6562" s="1323"/>
      <c r="E6562" s="1323"/>
      <c r="F6562" s="1323"/>
      <c r="G6562" s="1323"/>
      <c r="H6562" s="1323"/>
      <c r="I6562" s="1323"/>
      <c r="J6562" s="1323"/>
      <c r="K6562" s="1323"/>
      <c r="L6562" s="1323"/>
      <c r="M6562" s="132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27" t="s">
        <v>61</v>
      </c>
      <c r="C6567" s="1327"/>
      <c r="D6567" s="1327"/>
      <c r="E6567" s="1327"/>
      <c r="F6567" s="1327"/>
      <c r="G6567" s="1327"/>
      <c r="H6567" s="1327"/>
      <c r="I6567" s="1327"/>
      <c r="J6567" s="1327"/>
      <c r="K6567" s="1327"/>
      <c r="L6567" s="1327"/>
      <c r="M6567" s="132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0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0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0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0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0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23"/>
      <c r="C6639" s="1323"/>
      <c r="D6639" s="1323"/>
      <c r="E6639" s="1323"/>
      <c r="F6639" s="1323"/>
      <c r="G6639" s="1323"/>
      <c r="H6639" s="1323"/>
      <c r="I6639" s="1323"/>
      <c r="J6639" s="1323"/>
      <c r="K6639" s="1323"/>
      <c r="L6639" s="1323"/>
      <c r="M6639" s="1323"/>
      <c r="P6639" s="278">
        <v>15175</v>
      </c>
      <c r="Q6639" s="25">
        <f>191.61/1318.9</f>
        <v>0.14528015770718022</v>
      </c>
      <c r="W6639" s="340">
        <f t="shared" si="1896"/>
        <v>2204.6263932064599</v>
      </c>
      <c r="X6639" s="531" t="e">
        <f t="shared" si="1897"/>
        <v>#DIV/0!</v>
      </c>
    </row>
    <row r="6640" spans="1:25" ht="15" customHeight="1">
      <c r="A6640" s="3">
        <v>45026</v>
      </c>
      <c r="B6640" s="1323"/>
      <c r="C6640" s="1323"/>
      <c r="D6640" s="1323"/>
      <c r="E6640" s="1323"/>
      <c r="F6640" s="1323"/>
      <c r="G6640" s="1323"/>
      <c r="H6640" s="1323"/>
      <c r="I6640" s="1323"/>
      <c r="J6640" s="1323"/>
      <c r="K6640" s="1323"/>
      <c r="L6640" s="1323"/>
      <c r="M6640" s="132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23"/>
      <c r="C6656" s="1323"/>
      <c r="D6656" s="1323"/>
      <c r="E6656" s="1323"/>
      <c r="F6656" s="1323"/>
      <c r="G6656" s="1323"/>
      <c r="H6656" s="1323"/>
      <c r="I6656" s="1323"/>
      <c r="J6656" s="1323"/>
      <c r="K6656" s="1323"/>
      <c r="L6656" s="1323"/>
      <c r="M6656" s="1323"/>
      <c r="P6656" s="132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2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2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23" t="s">
        <v>61</v>
      </c>
      <c r="C6661" s="1323"/>
      <c r="D6661" s="1323"/>
      <c r="E6661" s="1323"/>
      <c r="F6661" s="1323"/>
      <c r="G6661" s="1323"/>
      <c r="H6661" s="1323"/>
      <c r="I6661" s="1323"/>
      <c r="J6661" s="1323"/>
      <c r="K6661" s="1323"/>
      <c r="L6661" s="1323"/>
      <c r="M6661" s="132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23"/>
      <c r="C6676" s="1323"/>
      <c r="D6676" s="1323"/>
      <c r="E6676" s="1323"/>
      <c r="F6676" s="1323"/>
      <c r="G6676" s="1323"/>
      <c r="H6676" s="1323"/>
      <c r="I6676" s="1323"/>
      <c r="J6676" s="1323"/>
      <c r="K6676" s="1323"/>
      <c r="L6676" s="1323"/>
      <c r="M6676" s="132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0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0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23"/>
      <c r="C6744" s="1323"/>
      <c r="D6744" s="1323"/>
      <c r="E6744" s="1323"/>
      <c r="F6744" s="1323"/>
      <c r="G6744" s="1323"/>
      <c r="H6744" s="1323"/>
      <c r="I6744" s="1323"/>
      <c r="J6744" s="1323"/>
      <c r="K6744" s="1323"/>
      <c r="L6744" s="1323"/>
      <c r="M6744" s="1323"/>
      <c r="N6744" s="1323"/>
      <c r="O6744" s="132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2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23"/>
      <c r="Q6866" s="132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2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2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2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2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2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27"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408"/>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408"/>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27"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314"/>
      <c r="W6923" s="1313"/>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315"/>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316"/>
      <c r="Q6925" s="25">
        <f>189.92/1378</f>
        <v>0.13782293178519592</v>
      </c>
      <c r="V6925" s="1314"/>
      <c r="W6925" s="1318"/>
      <c r="X6925" s="1318"/>
    </row>
    <row r="6926" spans="1:24" ht="15" customHeight="1">
      <c r="A6926" s="1310">
        <v>45414</v>
      </c>
      <c r="B6926" s="4">
        <v>261700</v>
      </c>
      <c r="C6926" s="1309">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1299"/>
      <c r="O6926" s="1300"/>
      <c r="P6926" s="1317"/>
      <c r="Q6926" s="25">
        <f>190.31/1378.5</f>
        <v>0.13805585781646718</v>
      </c>
      <c r="V6926" s="1314"/>
      <c r="W6926" s="1319"/>
      <c r="X6926" s="1319"/>
    </row>
    <row r="6927" spans="1:24" ht="15" customHeight="1">
      <c r="A6927" s="1312">
        <v>45415</v>
      </c>
      <c r="B6927" s="4">
        <v>258975</v>
      </c>
      <c r="C6927" s="1311">
        <v>0</v>
      </c>
      <c r="D6927" s="5">
        <v>6350</v>
      </c>
      <c r="E6927" s="5">
        <v>266000</v>
      </c>
      <c r="F6927" s="4">
        <v>0</v>
      </c>
      <c r="G6927" s="5">
        <v>2725</v>
      </c>
      <c r="H6927" s="5">
        <v>105875</v>
      </c>
      <c r="I6927" s="130">
        <f t="shared" si="2371"/>
        <v>0.39802631578947367</v>
      </c>
      <c r="J6927" s="1297">
        <v>141284</v>
      </c>
      <c r="K6927" s="22">
        <v>2156</v>
      </c>
      <c r="L6927" s="6">
        <v>2194.5</v>
      </c>
      <c r="M6927" s="137">
        <f t="shared" si="2379"/>
        <v>38.5</v>
      </c>
      <c r="N6927" s="536">
        <f>AVERAGE($K$6925:K6927)</f>
        <v>2151.8333333333335</v>
      </c>
      <c r="O6927" s="472">
        <f>AVERAGE($K$6837:K6927)</f>
        <v>2092.0747126436781</v>
      </c>
      <c r="P6927" s="1317"/>
      <c r="Q6927" s="25">
        <f>189.55/1365.2</f>
        <v>0.13884412540287139</v>
      </c>
      <c r="V6927" s="1314"/>
      <c r="W6927" s="1319"/>
      <c r="X6927" s="1319"/>
    </row>
    <row r="6928" spans="1:24" ht="15" customHeight="1">
      <c r="J6928" s="1292"/>
    </row>
    <row r="6929" spans="10:13" ht="15" customHeight="1">
      <c r="J6929" s="1292"/>
      <c r="M6929" s="1482"/>
    </row>
    <row r="6930" spans="10:13" ht="15" customHeight="1">
      <c r="J6930" s="1292"/>
    </row>
    <row r="6931" spans="10:13" ht="15" customHeight="1">
      <c r="J6931" s="1292"/>
    </row>
    <row r="6932" spans="10:13" ht="15" customHeight="1">
      <c r="J6932" s="1292"/>
    </row>
    <row r="6933" spans="10:13" ht="15" customHeight="1">
      <c r="J6933" s="1292"/>
    </row>
    <row r="6934" spans="10:13" ht="15" customHeight="1">
      <c r="J6934" s="1292"/>
    </row>
    <row r="6935" spans="10:13" ht="15" customHeight="1">
      <c r="J6935" s="1292"/>
    </row>
    <row r="6936" spans="10:13" ht="15" customHeight="1">
      <c r="J6936" s="1292"/>
    </row>
    <row r="6937" spans="10:13" ht="15" customHeight="1">
      <c r="J6937" s="1292"/>
    </row>
    <row r="6938" spans="10:13" ht="15" customHeight="1">
      <c r="J6938" s="1292"/>
    </row>
    <row r="6939" spans="10:13" ht="15" customHeight="1">
      <c r="J6939" s="1292"/>
    </row>
    <row r="6940" spans="10:13" ht="15" customHeight="1">
      <c r="J6940" s="1292"/>
    </row>
    <row r="6941" spans="10:13" ht="15" customHeight="1">
      <c r="J6941" s="1292"/>
    </row>
    <row r="6942" spans="10:13" ht="15" customHeight="1">
      <c r="J6942" s="1292"/>
    </row>
    <row r="6943" spans="10:13" ht="15" customHeight="1">
      <c r="J6943" s="1292"/>
    </row>
    <row r="6944" spans="10:13"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P6925:P6927"/>
    <mergeCell ref="W6925:W6927"/>
    <mergeCell ref="X6925:X6927"/>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Q4689:Q4691"/>
    <mergeCell ref="P4854:P4855"/>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16" t="s">
        <v>64</v>
      </c>
      <c r="B1" s="1416"/>
      <c r="C1" s="1416"/>
      <c r="D1" s="1416"/>
      <c r="E1" s="1416"/>
      <c r="F1" s="1416"/>
      <c r="G1" s="141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17" t="s">
        <v>73</v>
      </c>
      <c r="C68" s="1417"/>
      <c r="D68" s="1417"/>
    </row>
    <row r="69" spans="1:4" ht="15" customHeight="1">
      <c r="A69" s="408">
        <v>39181</v>
      </c>
      <c r="B69" s="1417"/>
      <c r="C69" s="1417"/>
      <c r="D69" s="141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18" t="s">
        <v>25</v>
      </c>
      <c r="B103" s="1418"/>
      <c r="C103" s="1418"/>
      <c r="D103" s="141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11" t="s">
        <v>74</v>
      </c>
      <c r="C313" s="1411"/>
      <c r="D313" s="1411"/>
      <c r="E313" s="1411"/>
      <c r="F313" s="1411"/>
      <c r="G313" s="1411"/>
      <c r="H313" s="426"/>
      <c r="I313" s="426"/>
      <c r="J313" s="426"/>
      <c r="K313" s="426"/>
    </row>
    <row r="314" spans="1:11" ht="15" customHeight="1">
      <c r="A314" s="423">
        <v>39531</v>
      </c>
      <c r="B314" s="1411"/>
      <c r="C314" s="1411"/>
      <c r="D314" s="1411"/>
      <c r="E314" s="1411"/>
      <c r="F314" s="1411"/>
      <c r="G314" s="141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11" t="s">
        <v>75</v>
      </c>
      <c r="C344" s="1411"/>
      <c r="D344" s="1411"/>
      <c r="E344" s="1411"/>
      <c r="F344" s="1411"/>
      <c r="G344" s="1411"/>
      <c r="H344" s="1411"/>
      <c r="I344" s="141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11" t="s">
        <v>76</v>
      </c>
      <c r="C359" s="1411"/>
      <c r="D359" s="1411"/>
      <c r="E359" s="1411"/>
      <c r="F359" s="1411"/>
      <c r="G359" s="1411"/>
      <c r="H359" s="1411"/>
      <c r="I359" s="141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11" t="s">
        <v>77</v>
      </c>
      <c r="C424" s="1411"/>
      <c r="D424" s="1411"/>
      <c r="E424" s="1411"/>
      <c r="F424" s="1411"/>
      <c r="G424" s="1411"/>
      <c r="H424" s="1411"/>
      <c r="I424" s="141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11" t="s">
        <v>78</v>
      </c>
      <c r="C511" s="1411"/>
      <c r="D511" s="1411"/>
      <c r="E511" s="1411"/>
      <c r="F511" s="1411"/>
      <c r="G511" s="1411"/>
      <c r="H511" s="1411"/>
      <c r="I511" s="1411"/>
      <c r="J511" s="1411"/>
      <c r="K511" s="1411"/>
    </row>
    <row r="512" spans="1:11" ht="15" customHeight="1">
      <c r="A512" s="423">
        <v>39807</v>
      </c>
      <c r="B512" s="1411"/>
      <c r="C512" s="1411"/>
      <c r="D512" s="1411"/>
      <c r="E512" s="1411"/>
      <c r="F512" s="1411"/>
      <c r="G512" s="1411"/>
      <c r="H512" s="1411"/>
      <c r="I512" s="1411"/>
      <c r="J512" s="1411"/>
      <c r="K512" s="141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11" t="s">
        <v>79</v>
      </c>
      <c r="C587" s="1411"/>
      <c r="D587" s="1411"/>
      <c r="E587" s="1411"/>
      <c r="F587" s="1411"/>
      <c r="G587" s="1411"/>
      <c r="H587" s="1411"/>
      <c r="I587" s="1411"/>
    </row>
    <row r="588" spans="1:9" ht="15" customHeight="1">
      <c r="A588" s="423">
        <v>39916</v>
      </c>
      <c r="B588" s="1411"/>
      <c r="C588" s="1411"/>
      <c r="D588" s="1411"/>
      <c r="E588" s="1411"/>
      <c r="F588" s="1411"/>
      <c r="G588" s="1411"/>
      <c r="H588" s="1411"/>
      <c r="I588" s="141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19" t="s">
        <v>80</v>
      </c>
      <c r="C603" s="1419"/>
      <c r="D603" s="1419"/>
      <c r="E603" s="1419"/>
      <c r="F603" s="1419"/>
      <c r="G603" s="1419"/>
      <c r="H603" s="1419"/>
      <c r="I603" s="141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19" t="s">
        <v>81</v>
      </c>
      <c r="C618" s="1419"/>
      <c r="D618" s="1419"/>
      <c r="E618" s="1419"/>
      <c r="F618" s="1419"/>
      <c r="G618" s="1419"/>
      <c r="H618" s="1419"/>
      <c r="I618" s="141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0" t="s">
        <v>82</v>
      </c>
      <c r="C771" s="1420"/>
      <c r="D771" s="1420"/>
      <c r="E771" s="1420"/>
      <c r="F771" s="1420"/>
      <c r="G771" s="1420"/>
      <c r="H771" s="1420"/>
      <c r="I771" s="1420"/>
    </row>
    <row r="772" spans="1:9" ht="15" customHeight="1">
      <c r="A772" s="408">
        <v>40175</v>
      </c>
      <c r="B772" s="1420"/>
      <c r="C772" s="1420"/>
      <c r="D772" s="1420"/>
      <c r="E772" s="1420"/>
      <c r="F772" s="1420"/>
      <c r="G772" s="1420"/>
      <c r="H772" s="1420"/>
      <c r="I772" s="142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0" t="s">
        <v>83</v>
      </c>
      <c r="C840" s="1420"/>
      <c r="D840" s="1420"/>
      <c r="E840" s="1420"/>
      <c r="F840" s="1420"/>
      <c r="G840" s="1420"/>
      <c r="H840" s="1420"/>
      <c r="I840" s="1420"/>
    </row>
    <row r="841" spans="1:9" ht="15" customHeight="1">
      <c r="A841" s="408">
        <v>40273</v>
      </c>
      <c r="B841" s="1420"/>
      <c r="C841" s="1420"/>
      <c r="D841" s="1420"/>
      <c r="E841" s="1420"/>
      <c r="F841" s="1420"/>
      <c r="G841" s="1420"/>
      <c r="H841" s="1420"/>
      <c r="I841" s="142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21" t="s">
        <v>84</v>
      </c>
      <c r="C880" s="1421"/>
      <c r="D880" s="1421"/>
      <c r="E880" s="1421"/>
      <c r="F880" s="1421"/>
      <c r="G880" s="1421"/>
      <c r="H880" s="1421"/>
      <c r="I880" s="142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19" t="s">
        <v>84</v>
      </c>
      <c r="C945" s="1419"/>
      <c r="D945" s="1419"/>
      <c r="E945" s="1419"/>
      <c r="F945" s="1419"/>
      <c r="G945" s="1419"/>
      <c r="H945" s="1419"/>
      <c r="I945" s="141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0" t="s">
        <v>83</v>
      </c>
      <c r="C1030" s="1420"/>
      <c r="D1030" s="1420"/>
      <c r="E1030" s="1420"/>
      <c r="F1030" s="1420"/>
      <c r="G1030" s="1420"/>
      <c r="H1030" s="1420"/>
      <c r="I1030" s="1420"/>
    </row>
    <row r="1031" spans="1:9" ht="15" customHeight="1">
      <c r="A1031" s="408">
        <v>40540</v>
      </c>
      <c r="B1031" s="1420"/>
      <c r="C1031" s="1420"/>
      <c r="D1031" s="1420"/>
      <c r="E1031" s="1420"/>
      <c r="F1031" s="1420"/>
      <c r="G1031" s="1420"/>
      <c r="H1031" s="1420"/>
      <c r="I1031" s="142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22" t="s">
        <v>84</v>
      </c>
      <c r="C1035" s="1422"/>
      <c r="D1035" s="1422"/>
      <c r="E1035" s="1422"/>
      <c r="F1035" s="1422"/>
      <c r="G1035" s="1422"/>
      <c r="H1035" s="1422"/>
      <c r="I1035" s="142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0" t="s">
        <v>83</v>
      </c>
      <c r="C1114" s="1420"/>
      <c r="D1114" s="1420"/>
      <c r="E1114" s="1420"/>
      <c r="F1114" s="1420"/>
      <c r="G1114" s="1420"/>
      <c r="H1114" s="1420"/>
      <c r="I1114" s="1420"/>
    </row>
    <row r="1115" spans="1:9" ht="15" customHeight="1">
      <c r="A1115" s="408">
        <v>40658</v>
      </c>
      <c r="B1115" s="1420"/>
      <c r="C1115" s="1420"/>
      <c r="D1115" s="1420"/>
      <c r="E1115" s="1420"/>
      <c r="F1115" s="1420"/>
      <c r="G1115" s="1420"/>
      <c r="H1115" s="1420"/>
      <c r="I1115" s="142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21" t="s">
        <v>84</v>
      </c>
      <c r="C1119" s="1421"/>
      <c r="D1119" s="1421"/>
      <c r="E1119" s="1421"/>
      <c r="F1119" s="1421"/>
      <c r="G1119" s="1421"/>
      <c r="H1119" s="1421"/>
      <c r="I1119" s="1421"/>
    </row>
    <row r="1120" spans="1:9" ht="15" customHeight="1">
      <c r="A1120" s="408">
        <v>40665</v>
      </c>
      <c r="B1120" s="1422" t="s">
        <v>84</v>
      </c>
      <c r="C1120" s="1422"/>
      <c r="D1120" s="1422"/>
      <c r="E1120" s="1422"/>
      <c r="F1120" s="1422"/>
      <c r="G1120" s="1422"/>
      <c r="H1120" s="1422"/>
      <c r="I1120" s="142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19" t="s">
        <v>84</v>
      </c>
      <c r="C1140" s="1419"/>
      <c r="D1140" s="1419"/>
      <c r="E1140" s="1419"/>
      <c r="F1140" s="1419"/>
      <c r="G1140" s="1419"/>
      <c r="H1140" s="1419"/>
      <c r="I1140" s="141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19" t="s">
        <v>84</v>
      </c>
      <c r="C1205" s="1419"/>
      <c r="D1205" s="1419"/>
      <c r="E1205" s="1419"/>
      <c r="F1205" s="1419"/>
      <c r="G1205" s="1419"/>
      <c r="H1205" s="1419"/>
      <c r="I1205" s="141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19" t="s">
        <v>84</v>
      </c>
      <c r="C1290" s="1419"/>
      <c r="D1290" s="1419"/>
      <c r="E1290" s="1419"/>
      <c r="F1290" s="1419"/>
      <c r="G1290" s="1419"/>
      <c r="H1290" s="1419"/>
      <c r="I1290" s="1419"/>
    </row>
    <row r="1291" spans="1:9" ht="15" customHeight="1">
      <c r="A1291" s="408">
        <v>40904</v>
      </c>
      <c r="B1291" s="1419"/>
      <c r="C1291" s="1419"/>
      <c r="D1291" s="1419"/>
      <c r="E1291" s="1419"/>
      <c r="F1291" s="1419"/>
      <c r="G1291" s="1419"/>
      <c r="H1291" s="1419"/>
      <c r="I1291" s="141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19" t="s">
        <v>84</v>
      </c>
      <c r="C1295" s="1419"/>
      <c r="D1295" s="1419"/>
      <c r="E1295" s="1419"/>
      <c r="F1295" s="1419"/>
      <c r="G1295" s="1419"/>
      <c r="H1295" s="1419"/>
      <c r="I1295" s="141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19" t="s">
        <v>84</v>
      </c>
      <c r="C1364" s="1419"/>
      <c r="D1364" s="1419"/>
      <c r="E1364" s="1419"/>
      <c r="F1364" s="1419"/>
      <c r="G1364" s="1419"/>
      <c r="H1364" s="1419"/>
      <c r="I1364" s="1419"/>
    </row>
    <row r="1365" spans="1:9" ht="15" customHeight="1">
      <c r="A1365" s="408">
        <v>41008</v>
      </c>
      <c r="B1365" s="1419"/>
      <c r="C1365" s="1419"/>
      <c r="D1365" s="1419"/>
      <c r="E1365" s="1419"/>
      <c r="F1365" s="1419"/>
      <c r="G1365" s="1419"/>
      <c r="H1365" s="1419"/>
      <c r="I1365" s="141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19" t="s">
        <v>85</v>
      </c>
      <c r="C1385" s="1419"/>
      <c r="D1385" s="1419"/>
      <c r="E1385" s="1419"/>
      <c r="F1385" s="1419"/>
      <c r="G1385" s="1419"/>
      <c r="H1385" s="1419"/>
      <c r="I1385" s="141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19" t="s">
        <v>85</v>
      </c>
      <c r="C1405" s="1419"/>
      <c r="D1405" s="1419"/>
      <c r="E1405" s="1419"/>
      <c r="F1405" s="1419"/>
      <c r="G1405" s="1419"/>
      <c r="H1405" s="1419"/>
      <c r="I1405" s="1419"/>
    </row>
    <row r="1406" spans="1:9" ht="15" customHeight="1">
      <c r="A1406" s="408">
        <v>41065</v>
      </c>
      <c r="B1406" s="1419"/>
      <c r="C1406" s="1419"/>
      <c r="D1406" s="1419"/>
      <c r="E1406" s="1419"/>
      <c r="F1406" s="1419"/>
      <c r="G1406" s="1419"/>
      <c r="H1406" s="1419"/>
      <c r="I1406" s="141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19" t="s">
        <v>85</v>
      </c>
      <c r="C1465" s="1419"/>
      <c r="D1465" s="1419"/>
      <c r="E1465" s="1419"/>
      <c r="F1465" s="1419"/>
      <c r="G1465" s="1419"/>
      <c r="H1465" s="1419"/>
      <c r="I1465" s="141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10" t="s">
        <v>86</v>
      </c>
      <c r="C1551" s="1410"/>
      <c r="D1551" s="1410"/>
    </row>
    <row r="1552" spans="1:4" ht="15" customHeight="1">
      <c r="A1552" s="408">
        <v>41269</v>
      </c>
      <c r="B1552" s="1410" t="s">
        <v>86</v>
      </c>
      <c r="C1552" s="1410"/>
      <c r="D1552" s="141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10" t="s">
        <v>86</v>
      </c>
      <c r="C1556" s="1410"/>
      <c r="D1556" s="141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12" t="s">
        <v>86</v>
      </c>
      <c r="C1619" s="1412"/>
      <c r="D1619" s="1412"/>
      <c r="E1619" s="433">
        <f>AVERAGE(D1599:D1618)</f>
        <v>10900</v>
      </c>
      <c r="F1619" s="433"/>
      <c r="G1619" s="417"/>
      <c r="H1619" s="427"/>
      <c r="I1619" s="431"/>
    </row>
    <row r="1620" spans="1:9" ht="15" customHeight="1">
      <c r="A1620" s="408">
        <v>41365</v>
      </c>
      <c r="B1620" s="1410" t="s">
        <v>86</v>
      </c>
      <c r="C1620" s="1410"/>
      <c r="D1620" s="141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10" t="s">
        <v>86</v>
      </c>
      <c r="C1645" s="1410"/>
      <c r="D1645" s="141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10" t="s">
        <v>86</v>
      </c>
      <c r="C1660" s="1410"/>
      <c r="D1660" s="141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10" t="s">
        <v>86</v>
      </c>
      <c r="C1725" s="1410"/>
      <c r="D1725" s="141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10" t="s">
        <v>86</v>
      </c>
      <c r="C1812" s="1410"/>
      <c r="D1812" s="1410"/>
    </row>
    <row r="1813" spans="1:9" ht="15" customHeight="1">
      <c r="A1813" s="408">
        <v>41634</v>
      </c>
      <c r="B1813" s="1410" t="s">
        <v>86</v>
      </c>
      <c r="C1813" s="1410"/>
      <c r="D1813" s="141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19" t="s">
        <v>87</v>
      </c>
      <c r="D1893" s="1419"/>
    </row>
    <row r="1894" spans="1:9" ht="15" customHeight="1">
      <c r="A1894" s="408">
        <v>41750</v>
      </c>
      <c r="C1894" s="1419"/>
      <c r="D1894" s="141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10" t="s">
        <v>86</v>
      </c>
      <c r="C1904" s="1410"/>
      <c r="D1904" s="141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10" t="s">
        <v>86</v>
      </c>
      <c r="C1919" s="1410"/>
      <c r="D1919" s="141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10" t="s">
        <v>88</v>
      </c>
      <c r="C1984" s="1410"/>
      <c r="D1984" s="141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10" t="s">
        <v>88</v>
      </c>
      <c r="C2072" s="1410"/>
      <c r="D2072" s="1410"/>
    </row>
    <row r="2073" spans="1:9" ht="15" customHeight="1">
      <c r="A2073" s="408">
        <v>41999</v>
      </c>
      <c r="B2073" s="1410"/>
      <c r="C2073" s="1410"/>
      <c r="D2073" s="141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10" t="s">
        <v>88</v>
      </c>
      <c r="C2142" s="1410"/>
      <c r="D2142" s="1410"/>
      <c r="E2142" s="420"/>
      <c r="F2142" s="420"/>
    </row>
    <row r="2143" spans="1:9" ht="15" customHeight="1">
      <c r="A2143" s="408">
        <v>42100</v>
      </c>
      <c r="B2143" s="1410"/>
      <c r="C2143" s="1410"/>
      <c r="D2143" s="141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10" t="s">
        <v>88</v>
      </c>
      <c r="C2163" s="1410"/>
      <c r="D2163" s="141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10" t="s">
        <v>88</v>
      </c>
      <c r="C2178" s="1410"/>
      <c r="D2178" s="141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12" t="s">
        <v>88</v>
      </c>
      <c r="C2248" s="1412"/>
      <c r="D2248" s="141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11" t="s">
        <v>88</v>
      </c>
      <c r="C2332" s="1411"/>
      <c r="D2332" s="141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09" t="s">
        <v>89</v>
      </c>
      <c r="C2421" s="1409"/>
      <c r="D2421" s="140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11" t="s">
        <v>89</v>
      </c>
      <c r="C2441" s="1411"/>
      <c r="D2441" s="141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11" t="s">
        <v>89</v>
      </c>
      <c r="C2506" s="1411"/>
      <c r="D2506" s="141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15" t="s">
        <v>90</v>
      </c>
      <c r="C2591" s="1415"/>
      <c r="D2591" s="1415"/>
      <c r="E2591" s="264"/>
    </row>
    <row r="2592" spans="1:5" ht="15" customHeight="1">
      <c r="A2592" s="3">
        <v>42731</v>
      </c>
      <c r="B2592" s="1415"/>
      <c r="C2592" s="1415"/>
      <c r="D2592" s="141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15" t="s">
        <v>90</v>
      </c>
      <c r="C2669" s="1415"/>
      <c r="D2669" s="1415"/>
    </row>
    <row r="2670" spans="1:6" ht="15" customHeight="1">
      <c r="A2670" s="3">
        <v>42842</v>
      </c>
      <c r="B2670" s="1415"/>
      <c r="C2670" s="1415"/>
      <c r="D2670" s="141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13" t="s">
        <v>90</v>
      </c>
      <c r="C2680" s="1413"/>
      <c r="D2680" s="141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14" t="s">
        <v>90</v>
      </c>
      <c r="C2700" s="1414"/>
      <c r="D2700" s="141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10" t="s">
        <v>91</v>
      </c>
      <c r="C2765" s="1410"/>
      <c r="D2765" s="141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10" t="s">
        <v>91</v>
      </c>
      <c r="C2850" s="1410"/>
      <c r="D2850" s="1410"/>
    </row>
    <row r="2851" spans="1:6" ht="15" customHeight="1">
      <c r="A2851" s="3">
        <v>43095</v>
      </c>
      <c r="B2851" s="1410"/>
      <c r="C2851" s="1410"/>
      <c r="D2851" s="141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64" t="s">
        <v>92</v>
      </c>
      <c r="C2918" s="1364"/>
      <c r="D2918" s="1364"/>
      <c r="E2918" s="433">
        <f>AVERAGE(D2897:D2917)</f>
        <v>8708.3333333333339</v>
      </c>
      <c r="F2918" s="433">
        <f>AVERAGE(D2855:D2917)</f>
        <v>8497.6190476190477</v>
      </c>
    </row>
    <row r="2919" spans="1:6" ht="15" customHeight="1">
      <c r="A2919" s="29">
        <v>43192</v>
      </c>
      <c r="B2919" s="1343" t="s">
        <v>92</v>
      </c>
      <c r="C2919" s="1343"/>
      <c r="D2919" s="13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4" t="s">
        <v>92</v>
      </c>
      <c r="C2944" s="1344"/>
      <c r="D2944" s="134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4" t="s">
        <v>92</v>
      </c>
      <c r="C2959" s="1344"/>
      <c r="D2959" s="134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4" t="s">
        <v>92</v>
      </c>
      <c r="C3024" s="1344"/>
      <c r="D3024" s="134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10" t="s">
        <v>93</v>
      </c>
      <c r="C3110" s="1410"/>
      <c r="D3110" s="1410"/>
      <c r="E3110" s="476"/>
      <c r="F3110" s="476"/>
    </row>
    <row r="3111" spans="1:9" ht="15" customHeight="1">
      <c r="A3111" s="3">
        <v>43460</v>
      </c>
      <c r="B3111" s="1410"/>
      <c r="C3111" s="1410"/>
      <c r="D3111" s="141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23" t="s">
        <v>51</v>
      </c>
      <c r="C3192" s="1323"/>
      <c r="D3192" s="13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3"/>
      <c r="C3193" s="1323"/>
      <c r="D3193" s="13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23" t="s">
        <v>51</v>
      </c>
      <c r="C3203" s="1323"/>
      <c r="D3203" s="132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23" t="s">
        <v>51</v>
      </c>
      <c r="C3218" s="1323"/>
      <c r="D3218" s="132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23" t="s">
        <v>51</v>
      </c>
      <c r="C3283" s="1323"/>
      <c r="D3283" s="132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10" t="s">
        <v>93</v>
      </c>
      <c r="C3370" s="1410"/>
      <c r="D3370" s="1410"/>
    </row>
    <row r="3371" spans="1:6" ht="15" customHeight="1">
      <c r="A3371" s="3">
        <v>43825</v>
      </c>
      <c r="B3371" s="1410"/>
      <c r="C3371" s="1410"/>
      <c r="D3371" s="141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10" t="s">
        <v>61</v>
      </c>
      <c r="C3447" s="1410"/>
      <c r="D3447" s="1410"/>
    </row>
    <row r="3448" spans="1:6" ht="15" customHeight="1">
      <c r="A3448" s="408">
        <v>43934</v>
      </c>
      <c r="B3448" s="1410"/>
      <c r="C3448" s="1410"/>
      <c r="D3448" s="141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10" t="s">
        <v>61</v>
      </c>
      <c r="C3467" s="1410"/>
      <c r="D3467" s="141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10" t="s">
        <v>61</v>
      </c>
      <c r="C3478" s="1410"/>
      <c r="D3478" s="141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12" t="s">
        <v>61</v>
      </c>
      <c r="C3548" s="1412"/>
      <c r="D3548" s="141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10" t="s">
        <v>61</v>
      </c>
      <c r="C3632" s="1410"/>
      <c r="D3632" s="1410"/>
    </row>
    <row r="3633" spans="1:6" ht="15" customHeight="1">
      <c r="A3633" s="3">
        <v>44193</v>
      </c>
      <c r="B3633" s="1410"/>
      <c r="C3633" s="1410"/>
      <c r="D3633" s="141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10" t="s">
        <v>61</v>
      </c>
      <c r="C3701" s="1410"/>
      <c r="D3701" s="1410"/>
      <c r="E3701" s="420"/>
      <c r="F3701" s="420"/>
    </row>
    <row r="3702" spans="1:7" ht="15" customHeight="1">
      <c r="A3702" s="3">
        <v>44291</v>
      </c>
      <c r="B3702" s="1410"/>
      <c r="C3702" s="1410"/>
      <c r="D3702" s="141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09" t="s">
        <v>61</v>
      </c>
      <c r="C3722" s="1409"/>
      <c r="D3722" s="140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12" t="s">
        <v>61</v>
      </c>
      <c r="C3742" s="1412"/>
      <c r="D3742" s="141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10" t="s">
        <v>61</v>
      </c>
      <c r="C3807" s="140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11" t="s">
        <v>61</v>
      </c>
      <c r="C3892" s="1411"/>
      <c r="D3892" s="1411"/>
    </row>
    <row r="3893" spans="1:6" ht="15" customHeight="1">
      <c r="A3893" s="3">
        <v>44558</v>
      </c>
      <c r="B3893" s="1411"/>
      <c r="C3893" s="1411"/>
      <c r="D3893" s="141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09" t="s">
        <v>61</v>
      </c>
      <c r="C3897" s="1424"/>
      <c r="D3897" s="142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09" t="s">
        <v>61</v>
      </c>
      <c r="C3982" s="1409"/>
      <c r="D3982" s="140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23" t="s">
        <v>23</v>
      </c>
      <c r="C4005" s="1423"/>
      <c r="D4005" s="142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8">
        <v>45385</v>
      </c>
      <c r="B4209" s="409">
        <v>13200</v>
      </c>
      <c r="C4209" s="409">
        <v>13600</v>
      </c>
      <c r="D4209" s="410">
        <v>13400</v>
      </c>
    </row>
    <row r="4210" spans="1:6" ht="15" customHeight="1">
      <c r="A4210" s="1308">
        <v>45387</v>
      </c>
      <c r="B4210" s="409">
        <v>13200</v>
      </c>
      <c r="C4210" s="409">
        <v>13600</v>
      </c>
      <c r="D4210" s="410">
        <v>13400</v>
      </c>
    </row>
    <row r="4211" spans="1:6" ht="15" customHeight="1">
      <c r="A4211" s="1308">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25" t="s">
        <v>99</v>
      </c>
      <c r="B1" s="1425"/>
      <c r="C1" s="1425"/>
      <c r="D1" s="1425"/>
      <c r="E1" s="1425"/>
      <c r="F1" s="1425"/>
      <c r="G1" s="142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26" t="s">
        <v>103</v>
      </c>
      <c r="K38" s="1427"/>
      <c r="L38" s="292" t="s">
        <v>104</v>
      </c>
      <c r="M38" s="292" t="s">
        <v>105</v>
      </c>
      <c r="N38" s="292" t="s">
        <v>106</v>
      </c>
      <c r="O38" s="292" t="s">
        <v>107</v>
      </c>
      <c r="P38" s="293" t="s">
        <v>108</v>
      </c>
    </row>
    <row r="39" spans="1:16" ht="16.2" thickBot="1">
      <c r="A39" s="68">
        <v>41691</v>
      </c>
      <c r="B39" s="321">
        <v>25.5</v>
      </c>
      <c r="C39" s="321">
        <v>29</v>
      </c>
      <c r="D39" s="323">
        <f t="shared" si="1"/>
        <v>27.25</v>
      </c>
      <c r="E39">
        <v>60076.02</v>
      </c>
      <c r="J39" s="1428"/>
      <c r="K39" s="142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abSelected="1" zoomScale="130" zoomScaleNormal="130" workbookViewId="0">
      <pane ySplit="2" topLeftCell="A3199" activePane="bottomLeft" state="frozen"/>
      <selection pane="bottomLeft" activeCell="I3209" sqref="I320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60" t="s">
        <v>0</v>
      </c>
      <c r="B1" s="5" t="s">
        <v>95</v>
      </c>
      <c r="C1" s="1459" t="s">
        <v>110</v>
      </c>
      <c r="D1" s="1437" t="s">
        <v>5</v>
      </c>
      <c r="E1" s="1437" t="s">
        <v>6</v>
      </c>
      <c r="F1" s="1461" t="s">
        <v>111</v>
      </c>
      <c r="G1" s="1365" t="s">
        <v>7</v>
      </c>
      <c r="H1" s="1365" t="s">
        <v>8</v>
      </c>
      <c r="I1" s="300" t="s">
        <v>9</v>
      </c>
    </row>
    <row r="2" spans="1:11" s="80" customFormat="1" ht="15" customHeight="1" thickBot="1">
      <c r="A2" s="1361"/>
      <c r="B2" s="13" t="s">
        <v>15</v>
      </c>
      <c r="C2" s="1460"/>
      <c r="D2" s="1438"/>
      <c r="E2" s="1438"/>
      <c r="F2" s="1462"/>
      <c r="G2" s="1465"/>
      <c r="H2" s="1465"/>
      <c r="I2" s="322" t="s">
        <v>4</v>
      </c>
    </row>
    <row r="3" spans="1:11" s="80" customFormat="1" ht="15" customHeight="1">
      <c r="A3" s="3">
        <v>40910</v>
      </c>
      <c r="B3" s="1434" t="s">
        <v>112</v>
      </c>
      <c r="C3" s="1434"/>
      <c r="D3" s="1434"/>
      <c r="E3" s="1434"/>
      <c r="F3" s="1434"/>
      <c r="G3" s="84"/>
      <c r="I3" s="144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4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46" t="s">
        <v>113</v>
      </c>
    </row>
    <row r="19" spans="1:9" s="80" customFormat="1" ht="15" customHeight="1">
      <c r="A19" s="3">
        <v>40932</v>
      </c>
      <c r="B19" s="81">
        <v>9685</v>
      </c>
      <c r="C19" s="173">
        <v>21860</v>
      </c>
      <c r="D19" s="172">
        <v>22000</v>
      </c>
      <c r="E19" s="137">
        <f t="shared" si="0"/>
        <v>140</v>
      </c>
      <c r="F19" s="18">
        <f t="shared" si="2"/>
        <v>-75</v>
      </c>
      <c r="G19" s="84"/>
      <c r="H19" s="84"/>
      <c r="I19" s="1446"/>
    </row>
    <row r="20" spans="1:9" s="80" customFormat="1" ht="15" customHeight="1">
      <c r="A20" s="3">
        <v>40933</v>
      </c>
      <c r="B20" s="81">
        <v>9685</v>
      </c>
      <c r="C20" s="173">
        <v>22005</v>
      </c>
      <c r="D20" s="172">
        <v>22145</v>
      </c>
      <c r="E20" s="137">
        <f t="shared" si="0"/>
        <v>140</v>
      </c>
      <c r="F20" s="18">
        <f t="shared" si="2"/>
        <v>145</v>
      </c>
      <c r="G20" s="84"/>
      <c r="H20" s="84"/>
      <c r="I20" s="1446"/>
    </row>
    <row r="21" spans="1:9" s="80" customFormat="1" ht="15" customHeight="1">
      <c r="A21" s="3">
        <v>40934</v>
      </c>
      <c r="B21" s="81">
        <v>9664</v>
      </c>
      <c r="C21" s="173">
        <v>23330</v>
      </c>
      <c r="D21" s="172">
        <v>23400</v>
      </c>
      <c r="E21" s="137">
        <f t="shared" si="0"/>
        <v>70</v>
      </c>
      <c r="F21" s="18">
        <f t="shared" si="2"/>
        <v>1325</v>
      </c>
      <c r="G21" s="84"/>
      <c r="H21" s="84"/>
      <c r="I21" s="1446"/>
    </row>
    <row r="22" spans="1:9" ht="15" customHeight="1">
      <c r="A22" s="3">
        <v>40935</v>
      </c>
      <c r="B22" s="81">
        <v>9365</v>
      </c>
      <c r="C22" s="173">
        <v>24310</v>
      </c>
      <c r="D22" s="172">
        <v>24325</v>
      </c>
      <c r="E22" s="137">
        <f t="shared" si="0"/>
        <v>15</v>
      </c>
      <c r="F22" s="18">
        <f t="shared" ref="F22:F27" si="3">+C22-C21</f>
        <v>980</v>
      </c>
      <c r="G22" s="84"/>
      <c r="H22" s="84"/>
      <c r="I22" s="144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45" t="s">
        <v>112</v>
      </c>
    </row>
    <row r="69" spans="1:9" ht="15" customHeight="1">
      <c r="A69" s="3">
        <v>41002</v>
      </c>
      <c r="B69" s="82">
        <v>13285</v>
      </c>
      <c r="C69" s="173">
        <v>23100</v>
      </c>
      <c r="D69" s="172">
        <v>23200</v>
      </c>
      <c r="E69" s="137">
        <f t="shared" ref="E69:E71" si="11">D69-C69</f>
        <v>100</v>
      </c>
      <c r="F69" s="18">
        <f t="shared" si="10"/>
        <v>350</v>
      </c>
      <c r="G69" s="84"/>
      <c r="H69" s="84"/>
      <c r="I69" s="1446"/>
    </row>
    <row r="70" spans="1:9" ht="15" customHeight="1">
      <c r="A70" s="3">
        <v>41003</v>
      </c>
      <c r="B70" s="82">
        <v>13285</v>
      </c>
      <c r="C70" s="173">
        <v>22550</v>
      </c>
      <c r="D70" s="172">
        <v>22505</v>
      </c>
      <c r="E70" s="137">
        <f t="shared" si="11"/>
        <v>-45</v>
      </c>
      <c r="F70" s="18">
        <f t="shared" si="10"/>
        <v>-550</v>
      </c>
      <c r="G70" s="84"/>
      <c r="H70" s="84"/>
      <c r="I70" s="144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14" t="s">
        <v>112</v>
      </c>
      <c r="C72" s="1414"/>
      <c r="D72" s="1414"/>
      <c r="E72" s="1414"/>
      <c r="F72" s="1414"/>
      <c r="G72" s="84"/>
      <c r="H72" s="84"/>
      <c r="I72" s="301">
        <v>170000</v>
      </c>
    </row>
    <row r="73" spans="1:9" ht="15" customHeight="1">
      <c r="A73" s="3">
        <v>41008</v>
      </c>
      <c r="B73" s="1414"/>
      <c r="C73" s="1414"/>
      <c r="D73" s="1414"/>
      <c r="E73" s="1414"/>
      <c r="F73" s="141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34" t="s">
        <v>112</v>
      </c>
      <c r="C93" s="1434"/>
      <c r="D93" s="1434"/>
      <c r="E93" s="1434"/>
      <c r="F93" s="143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14" t="s">
        <v>112</v>
      </c>
      <c r="C113" s="1414"/>
      <c r="D113" s="1414"/>
      <c r="E113" s="1414"/>
      <c r="F113" s="1414"/>
      <c r="G113" s="84"/>
      <c r="H113" s="84"/>
      <c r="I113" s="301">
        <v>154250</v>
      </c>
    </row>
    <row r="114" spans="1:9" ht="15" customHeight="1">
      <c r="A114" s="3">
        <v>41065</v>
      </c>
      <c r="B114" s="1414"/>
      <c r="C114" s="1414"/>
      <c r="D114" s="1414"/>
      <c r="E114" s="1414"/>
      <c r="F114" s="141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34" t="s">
        <v>112</v>
      </c>
      <c r="C173" s="1434"/>
      <c r="D173" s="1434"/>
      <c r="E173" s="1434"/>
      <c r="F173" s="143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45" t="s">
        <v>112</v>
      </c>
      <c r="J198" s="84"/>
    </row>
    <row r="199" spans="1:11" s="80" customFormat="1" ht="15" customHeight="1">
      <c r="A199" s="3">
        <v>41184</v>
      </c>
      <c r="B199" s="81">
        <v>11965</v>
      </c>
      <c r="C199" s="173">
        <v>22110</v>
      </c>
      <c r="D199" s="172">
        <v>22025</v>
      </c>
      <c r="E199" s="137">
        <f t="shared" si="30"/>
        <v>-85</v>
      </c>
      <c r="F199" s="84">
        <f t="shared" si="33"/>
        <v>210</v>
      </c>
      <c r="G199" s="84"/>
      <c r="H199" s="84"/>
      <c r="I199" s="1446"/>
      <c r="J199" s="84"/>
    </row>
    <row r="200" spans="1:11" s="80" customFormat="1" ht="15" customHeight="1">
      <c r="A200" s="3">
        <v>41185</v>
      </c>
      <c r="B200" s="81">
        <v>12105</v>
      </c>
      <c r="C200" s="173">
        <v>22100</v>
      </c>
      <c r="D200" s="172">
        <v>22100</v>
      </c>
      <c r="E200" s="137">
        <f t="shared" si="30"/>
        <v>0</v>
      </c>
      <c r="F200" s="84">
        <f t="shared" si="33"/>
        <v>-10</v>
      </c>
      <c r="G200" s="84"/>
      <c r="H200" s="84"/>
      <c r="I200" s="1446"/>
      <c r="J200" s="84"/>
    </row>
    <row r="201" spans="1:11" ht="15" customHeight="1">
      <c r="A201" s="3">
        <v>41186</v>
      </c>
      <c r="B201" s="81">
        <v>12055</v>
      </c>
      <c r="C201" s="173">
        <v>22230</v>
      </c>
      <c r="D201" s="172">
        <v>22225</v>
      </c>
      <c r="E201" s="137">
        <f t="shared" si="30"/>
        <v>-5</v>
      </c>
      <c r="F201" s="84">
        <f t="shared" ref="F201:F206" si="34">+C201-C200</f>
        <v>130</v>
      </c>
      <c r="G201" s="84"/>
      <c r="H201" s="84"/>
      <c r="I201" s="1446"/>
    </row>
    <row r="202" spans="1:11" ht="15" customHeight="1">
      <c r="A202" s="3">
        <v>41187</v>
      </c>
      <c r="B202" s="81">
        <v>12175</v>
      </c>
      <c r="C202" s="173">
        <v>22455</v>
      </c>
      <c r="D202" s="172">
        <v>22500</v>
      </c>
      <c r="E202" s="137">
        <f t="shared" si="30"/>
        <v>45</v>
      </c>
      <c r="F202" s="84">
        <f t="shared" si="34"/>
        <v>225</v>
      </c>
      <c r="G202" s="84"/>
      <c r="H202" s="84"/>
      <c r="I202" s="144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34" t="s">
        <v>38</v>
      </c>
      <c r="C259" s="1434"/>
      <c r="D259" s="1434"/>
      <c r="E259" s="1434"/>
      <c r="F259" s="1434"/>
      <c r="G259" s="129"/>
      <c r="H259" s="129"/>
      <c r="I259" s="301">
        <v>151250</v>
      </c>
    </row>
    <row r="260" spans="1:9" ht="15" customHeight="1">
      <c r="A260" s="3">
        <v>41269</v>
      </c>
      <c r="B260" s="1434" t="s">
        <v>38</v>
      </c>
      <c r="C260" s="1434"/>
      <c r="D260" s="1434"/>
      <c r="E260" s="1434"/>
      <c r="F260" s="143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48" t="s">
        <v>38</v>
      </c>
      <c r="C264" s="1448"/>
      <c r="D264" s="1448"/>
      <c r="E264" s="1448"/>
      <c r="F264" s="1448"/>
      <c r="I264" s="1463" t="s">
        <v>114</v>
      </c>
    </row>
    <row r="265" spans="1:9" ht="15" customHeight="1">
      <c r="A265" s="3">
        <v>41276</v>
      </c>
      <c r="B265" s="83">
        <v>12800</v>
      </c>
      <c r="C265" s="173">
        <v>24350</v>
      </c>
      <c r="D265" s="172">
        <v>24345</v>
      </c>
      <c r="E265" s="137">
        <f t="shared" ref="E265:E326" si="45">D265-C265</f>
        <v>-5</v>
      </c>
      <c r="F265" s="84">
        <f>C265-C263</f>
        <v>850</v>
      </c>
      <c r="I265" s="1464"/>
    </row>
    <row r="266" spans="1:9" ht="15" customHeight="1">
      <c r="A266" s="3">
        <v>41277</v>
      </c>
      <c r="B266" s="83">
        <v>12675</v>
      </c>
      <c r="C266" s="173">
        <v>24150</v>
      </c>
      <c r="D266" s="172">
        <v>24150</v>
      </c>
      <c r="E266" s="137">
        <f t="shared" si="45"/>
        <v>0</v>
      </c>
      <c r="F266" s="84">
        <f t="shared" ref="F266:F286" si="46">C266-C265</f>
        <v>-200</v>
      </c>
      <c r="G266" s="129"/>
      <c r="H266" s="129"/>
      <c r="I266" s="146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41" t="s">
        <v>114</v>
      </c>
    </row>
    <row r="294" spans="1:9" ht="15" customHeight="1">
      <c r="A294" s="3">
        <v>41317</v>
      </c>
      <c r="B294" s="83">
        <v>13350</v>
      </c>
      <c r="C294" s="173">
        <v>24925</v>
      </c>
      <c r="D294" s="172">
        <v>24905</v>
      </c>
      <c r="E294" s="137">
        <f t="shared" si="45"/>
        <v>-20</v>
      </c>
      <c r="F294" s="84">
        <f t="shared" si="47"/>
        <v>-75</v>
      </c>
      <c r="I294" s="1441"/>
    </row>
    <row r="295" spans="1:9" ht="15" customHeight="1">
      <c r="A295" s="3">
        <v>41318</v>
      </c>
      <c r="B295" s="83">
        <v>13350</v>
      </c>
      <c r="C295" s="173">
        <v>24905</v>
      </c>
      <c r="D295" s="172">
        <v>24925</v>
      </c>
      <c r="E295" s="137">
        <f t="shared" si="45"/>
        <v>20</v>
      </c>
      <c r="F295" s="84">
        <f t="shared" si="47"/>
        <v>-20</v>
      </c>
      <c r="I295" s="1441"/>
    </row>
    <row r="296" spans="1:9" ht="15" customHeight="1">
      <c r="A296" s="3">
        <v>41319</v>
      </c>
      <c r="B296" s="83">
        <v>13350</v>
      </c>
      <c r="C296" s="173">
        <v>24780</v>
      </c>
      <c r="D296" s="172">
        <v>24800</v>
      </c>
      <c r="E296" s="137">
        <f t="shared" si="45"/>
        <v>20</v>
      </c>
      <c r="F296" s="84">
        <f t="shared" si="47"/>
        <v>-125</v>
      </c>
      <c r="I296" s="1441"/>
    </row>
    <row r="297" spans="1:9" ht="15" customHeight="1">
      <c r="A297" s="3">
        <v>41320</v>
      </c>
      <c r="B297" s="83">
        <v>13375</v>
      </c>
      <c r="C297" s="173">
        <v>24925</v>
      </c>
      <c r="D297" s="172">
        <v>24950</v>
      </c>
      <c r="E297" s="137">
        <f t="shared" si="45"/>
        <v>25</v>
      </c>
      <c r="F297" s="84">
        <f t="shared" si="47"/>
        <v>145</v>
      </c>
      <c r="I297" s="144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35" t="s">
        <v>38</v>
      </c>
      <c r="C327" s="1435"/>
      <c r="D327" s="1435"/>
      <c r="E327" s="1435"/>
      <c r="F327" s="1435"/>
      <c r="G327" s="202">
        <f>AVERAGE(C307:C326)</f>
        <v>23337</v>
      </c>
      <c r="H327" s="203">
        <f>AVERAGE(C265:C326)</f>
        <v>24125.322580645163</v>
      </c>
      <c r="I327" s="314">
        <v>151750</v>
      </c>
    </row>
    <row r="328" spans="1:13" ht="15" customHeight="1">
      <c r="A328" s="3">
        <v>41365</v>
      </c>
      <c r="B328" s="1434" t="s">
        <v>38</v>
      </c>
      <c r="C328" s="1434"/>
      <c r="D328" s="1434"/>
      <c r="E328" s="1434"/>
      <c r="F328" s="143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41" t="s">
        <v>114</v>
      </c>
    </row>
    <row r="332" spans="1:13" ht="15" customHeight="1">
      <c r="A332" s="3">
        <v>41369</v>
      </c>
      <c r="B332" s="264">
        <v>14400</v>
      </c>
      <c r="C332" s="266">
        <v>22725</v>
      </c>
      <c r="D332" s="267">
        <v>22735</v>
      </c>
      <c r="E332" s="137">
        <f t="shared" si="48"/>
        <v>10</v>
      </c>
      <c r="F332" s="268">
        <f t="shared" si="49"/>
        <v>-15</v>
      </c>
      <c r="G332" s="269"/>
      <c r="H332" s="269"/>
      <c r="I332" s="144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5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34" t="s">
        <v>38</v>
      </c>
      <c r="C353" s="1434"/>
      <c r="D353" s="1434"/>
      <c r="E353" s="1434"/>
      <c r="F353" s="143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34" t="s">
        <v>38</v>
      </c>
      <c r="C368" s="1434"/>
      <c r="D368" s="1434"/>
      <c r="E368" s="1434"/>
      <c r="F368" s="143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46" t="s">
        <v>112</v>
      </c>
    </row>
    <row r="379" spans="1:9" ht="15" customHeight="1">
      <c r="A379" s="3">
        <v>41436</v>
      </c>
      <c r="B379" s="83">
        <v>14505</v>
      </c>
      <c r="C379" s="173">
        <v>20600</v>
      </c>
      <c r="D379" s="248">
        <v>20600</v>
      </c>
      <c r="E379" s="137">
        <f t="shared" si="48"/>
        <v>0</v>
      </c>
      <c r="F379" s="191">
        <f t="shared" si="51"/>
        <v>-245</v>
      </c>
      <c r="I379" s="1446"/>
    </row>
    <row r="380" spans="1:9" ht="15" customHeight="1">
      <c r="A380" s="3">
        <v>41437</v>
      </c>
      <c r="B380" s="83">
        <v>14495</v>
      </c>
      <c r="C380" s="173">
        <v>20445</v>
      </c>
      <c r="D380" s="248">
        <v>20470</v>
      </c>
      <c r="E380" s="137">
        <f t="shared" si="48"/>
        <v>25</v>
      </c>
      <c r="F380" s="191">
        <f t="shared" si="51"/>
        <v>-155</v>
      </c>
      <c r="I380" s="144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34" t="s">
        <v>38</v>
      </c>
      <c r="C433" s="1434"/>
      <c r="D433" s="1434"/>
      <c r="E433" s="1434"/>
      <c r="F433" s="143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4" t="s">
        <v>115</v>
      </c>
    </row>
    <row r="452" spans="1:9" ht="15" customHeight="1">
      <c r="A452" s="3">
        <v>41537</v>
      </c>
      <c r="B452" s="83">
        <v>13740</v>
      </c>
      <c r="C452" s="173">
        <v>23345</v>
      </c>
      <c r="D452" s="248">
        <v>23225</v>
      </c>
      <c r="E452" s="137">
        <f t="shared" si="52"/>
        <v>-120</v>
      </c>
      <c r="F452" s="172">
        <f t="shared" si="54"/>
        <v>10</v>
      </c>
      <c r="I452" s="144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45" t="s">
        <v>112</v>
      </c>
    </row>
    <row r="460" spans="1:9" ht="15" customHeight="1">
      <c r="A460" s="3">
        <v>41549</v>
      </c>
      <c r="B460" s="83">
        <v>13195</v>
      </c>
      <c r="C460" s="173">
        <v>22710</v>
      </c>
      <c r="D460" s="248">
        <v>22750</v>
      </c>
      <c r="E460" s="137">
        <f t="shared" si="56"/>
        <v>40</v>
      </c>
      <c r="F460" s="172">
        <f t="shared" si="55"/>
        <v>-490</v>
      </c>
      <c r="H460" s="361"/>
      <c r="I460" s="1446"/>
    </row>
    <row r="461" spans="1:9" ht="15" customHeight="1">
      <c r="A461" s="3">
        <v>41550</v>
      </c>
      <c r="B461" s="83">
        <v>13170</v>
      </c>
      <c r="C461" s="173">
        <v>22850</v>
      </c>
      <c r="D461" s="248">
        <v>22870</v>
      </c>
      <c r="E461" s="137">
        <f t="shared" si="56"/>
        <v>20</v>
      </c>
      <c r="F461" s="172">
        <f t="shared" si="55"/>
        <v>140</v>
      </c>
      <c r="I461" s="1446"/>
    </row>
    <row r="462" spans="1:9" ht="15" customHeight="1">
      <c r="A462" s="3">
        <v>41551</v>
      </c>
      <c r="B462" s="83">
        <v>13195</v>
      </c>
      <c r="C462" s="173">
        <v>22975</v>
      </c>
      <c r="D462" s="248">
        <v>23025</v>
      </c>
      <c r="E462" s="137">
        <f t="shared" si="56"/>
        <v>50</v>
      </c>
      <c r="F462" s="172">
        <f t="shared" si="55"/>
        <v>125</v>
      </c>
      <c r="I462" s="1446"/>
    </row>
    <row r="463" spans="1:9" ht="15" customHeight="1">
      <c r="A463" s="3">
        <v>41554</v>
      </c>
      <c r="B463" s="83">
        <v>13195</v>
      </c>
      <c r="C463" s="173">
        <v>23675</v>
      </c>
      <c r="D463" s="248">
        <v>23700</v>
      </c>
      <c r="E463" s="137">
        <f t="shared" si="56"/>
        <v>25</v>
      </c>
      <c r="F463" s="172">
        <f t="shared" si="55"/>
        <v>700</v>
      </c>
      <c r="I463" s="144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34" t="s">
        <v>38</v>
      </c>
      <c r="C520" s="1434"/>
      <c r="D520" s="1434"/>
      <c r="E520" s="1434"/>
      <c r="F520" s="1434"/>
      <c r="I520" s="316">
        <v>142250</v>
      </c>
    </row>
    <row r="521" spans="1:9" ht="15" customHeight="1">
      <c r="A521" s="3">
        <v>41634</v>
      </c>
      <c r="B521" s="1434" t="s">
        <v>38</v>
      </c>
      <c r="C521" s="1434"/>
      <c r="D521" s="1434"/>
      <c r="E521" s="1434"/>
      <c r="F521" s="143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49" t="s">
        <v>23</v>
      </c>
    </row>
    <row r="548" spans="1:9" ht="15" customHeight="1">
      <c r="A548" s="3">
        <v>41674</v>
      </c>
      <c r="B548" s="83">
        <v>8890</v>
      </c>
      <c r="C548" s="173">
        <v>22330</v>
      </c>
      <c r="D548" s="248">
        <v>22275</v>
      </c>
      <c r="E548" s="137">
        <f t="shared" si="59"/>
        <v>-55</v>
      </c>
      <c r="F548" s="172">
        <f t="shared" si="60"/>
        <v>130</v>
      </c>
      <c r="I548" s="1450"/>
    </row>
    <row r="549" spans="1:9" ht="15" customHeight="1">
      <c r="A549" s="3">
        <v>41675</v>
      </c>
      <c r="B549" s="83">
        <v>8890</v>
      </c>
      <c r="C549" s="173">
        <v>22150</v>
      </c>
      <c r="D549" s="248">
        <v>22175</v>
      </c>
      <c r="E549" s="137">
        <f t="shared" si="59"/>
        <v>25</v>
      </c>
      <c r="F549" s="172">
        <f t="shared" si="60"/>
        <v>-180</v>
      </c>
      <c r="I549" s="1450"/>
    </row>
    <row r="550" spans="1:9" ht="15" customHeight="1">
      <c r="A550" s="3">
        <v>41676</v>
      </c>
      <c r="B550" s="83">
        <v>8940</v>
      </c>
      <c r="C550" s="173">
        <v>22060</v>
      </c>
      <c r="D550" s="248">
        <v>22030</v>
      </c>
      <c r="E550" s="137">
        <f t="shared" si="59"/>
        <v>-30</v>
      </c>
      <c r="F550" s="172">
        <f t="shared" si="60"/>
        <v>-90</v>
      </c>
      <c r="I550" s="145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36" t="s">
        <v>116</v>
      </c>
      <c r="D601" s="248"/>
      <c r="E601" s="137" t="e">
        <f t="shared" si="62"/>
        <v>#VALUE!</v>
      </c>
      <c r="F601" s="172"/>
      <c r="I601" s="316">
        <v>140500</v>
      </c>
    </row>
    <row r="602" spans="1:9" ht="15" customHeight="1">
      <c r="A602" s="3">
        <v>41750</v>
      </c>
      <c r="B602" s="83"/>
      <c r="C602" s="143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3" t="s">
        <v>45</v>
      </c>
      <c r="D692" s="144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55" t="s">
        <v>49</v>
      </c>
    </row>
    <row r="720" spans="1:9" ht="15" customHeight="1">
      <c r="A720" s="3">
        <v>41914</v>
      </c>
      <c r="B720" s="83">
        <v>8535</v>
      </c>
      <c r="C720" s="173">
        <v>20425</v>
      </c>
      <c r="D720" s="248">
        <v>20475</v>
      </c>
      <c r="E720" s="137">
        <f t="shared" si="75"/>
        <v>50</v>
      </c>
      <c r="F720" s="172">
        <f t="shared" si="74"/>
        <v>225</v>
      </c>
      <c r="I720" s="1456"/>
    </row>
    <row r="721" spans="1:10" ht="15" customHeight="1">
      <c r="A721" s="3">
        <v>41915</v>
      </c>
      <c r="B721" s="83">
        <v>9270</v>
      </c>
      <c r="C721" s="173">
        <v>20395</v>
      </c>
      <c r="D721" s="248">
        <v>20450</v>
      </c>
      <c r="E721" s="137">
        <f t="shared" si="75"/>
        <v>55</v>
      </c>
      <c r="F721" s="172">
        <f t="shared" si="74"/>
        <v>-30</v>
      </c>
      <c r="I721" s="1456"/>
      <c r="J721" s="367"/>
    </row>
    <row r="722" spans="1:10" ht="15" customHeight="1">
      <c r="A722" s="3">
        <v>41918</v>
      </c>
      <c r="B722" s="83">
        <v>9270</v>
      </c>
      <c r="C722" s="173">
        <v>20465</v>
      </c>
      <c r="D722" s="248">
        <v>20475</v>
      </c>
      <c r="E722" s="137">
        <f t="shared" si="75"/>
        <v>10</v>
      </c>
      <c r="F722" s="172">
        <f t="shared" si="74"/>
        <v>70</v>
      </c>
      <c r="I722" s="1456"/>
    </row>
    <row r="723" spans="1:10" ht="15" customHeight="1">
      <c r="A723" s="3">
        <v>41919</v>
      </c>
      <c r="B723" s="83">
        <v>9270</v>
      </c>
      <c r="C723" s="173">
        <v>20275</v>
      </c>
      <c r="D723" s="248">
        <v>20300</v>
      </c>
      <c r="E723" s="137">
        <f t="shared" si="75"/>
        <v>25</v>
      </c>
      <c r="F723" s="172">
        <f t="shared" si="74"/>
        <v>-190</v>
      </c>
      <c r="I723" s="1456"/>
    </row>
    <row r="724" spans="1:10" ht="15" customHeight="1">
      <c r="A724" s="3">
        <v>41920</v>
      </c>
      <c r="B724" s="83">
        <v>9130</v>
      </c>
      <c r="C724" s="173">
        <v>20220</v>
      </c>
      <c r="D724" s="248">
        <v>20300</v>
      </c>
      <c r="E724" s="137">
        <f t="shared" si="75"/>
        <v>80</v>
      </c>
      <c r="F724" s="172">
        <f t="shared" si="74"/>
        <v>-55</v>
      </c>
      <c r="I724" s="145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15" t="s">
        <v>48</v>
      </c>
      <c r="C780" s="1415"/>
      <c r="D780" s="1415"/>
      <c r="E780" s="1415"/>
      <c r="F780" s="1415"/>
      <c r="I780" s="316">
        <v>124750</v>
      </c>
    </row>
    <row r="781" spans="1:9" ht="15" customHeight="1">
      <c r="A781" s="3">
        <v>41999</v>
      </c>
      <c r="B781" s="1415"/>
      <c r="C781" s="1415"/>
      <c r="D781" s="1415"/>
      <c r="E781" s="1415"/>
      <c r="F781" s="141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42" t="s">
        <v>56</v>
      </c>
    </row>
    <row r="819" spans="1:9" ht="15" customHeight="1">
      <c r="A819" s="3">
        <v>42054</v>
      </c>
      <c r="B819" s="83">
        <v>11440</v>
      </c>
      <c r="C819" s="173">
        <v>18185</v>
      </c>
      <c r="D819" s="248">
        <v>18225</v>
      </c>
      <c r="E819" s="137">
        <f t="shared" si="81"/>
        <v>40</v>
      </c>
      <c r="F819" s="172">
        <f t="shared" si="87"/>
        <v>165</v>
      </c>
      <c r="I819" s="1442"/>
    </row>
    <row r="820" spans="1:9" ht="14.25" customHeight="1">
      <c r="A820" s="3">
        <v>42055</v>
      </c>
      <c r="B820" s="83">
        <v>11440</v>
      </c>
      <c r="C820" s="173">
        <v>18100</v>
      </c>
      <c r="D820" s="248">
        <v>18100</v>
      </c>
      <c r="E820" s="137">
        <f t="shared" si="81"/>
        <v>0</v>
      </c>
      <c r="F820" s="172">
        <f t="shared" si="87"/>
        <v>-85</v>
      </c>
      <c r="I820" s="1442"/>
    </row>
    <row r="821" spans="1:9" ht="15" customHeight="1">
      <c r="A821" s="3">
        <v>42058</v>
      </c>
      <c r="B821" s="83">
        <v>11420</v>
      </c>
      <c r="C821" s="173">
        <v>17955</v>
      </c>
      <c r="D821" s="248">
        <v>17975</v>
      </c>
      <c r="E821" s="137">
        <f t="shared" si="81"/>
        <v>20</v>
      </c>
      <c r="F821" s="172">
        <f t="shared" si="87"/>
        <v>-145</v>
      </c>
      <c r="I821" s="1442"/>
    </row>
    <row r="822" spans="1:9" ht="15" customHeight="1">
      <c r="A822" s="3">
        <v>42059</v>
      </c>
      <c r="B822" s="83">
        <v>11420</v>
      </c>
      <c r="C822" s="173">
        <v>18095</v>
      </c>
      <c r="D822" s="248">
        <v>18125</v>
      </c>
      <c r="E822" s="137">
        <f t="shared" si="81"/>
        <v>30</v>
      </c>
      <c r="F822" s="172">
        <f t="shared" si="87"/>
        <v>140</v>
      </c>
      <c r="I822" s="144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15" t="s">
        <v>48</v>
      </c>
      <c r="C850" s="1415"/>
      <c r="D850" s="1415"/>
      <c r="E850" s="1415"/>
      <c r="F850" s="1415"/>
      <c r="I850" s="316">
        <v>118750</v>
      </c>
    </row>
    <row r="851" spans="1:9" ht="15" customHeight="1">
      <c r="A851" s="3">
        <v>42100</v>
      </c>
      <c r="B851" s="1415"/>
      <c r="C851" s="1415"/>
      <c r="D851" s="1415"/>
      <c r="E851" s="1415"/>
      <c r="F851" s="141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48" t="s">
        <v>48</v>
      </c>
      <c r="C871" s="1448"/>
      <c r="D871" s="1448"/>
      <c r="E871" s="1448"/>
      <c r="F871" s="144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0" t="s">
        <v>55</v>
      </c>
      <c r="C886" s="1440"/>
      <c r="D886" s="1440"/>
      <c r="E886" s="1440"/>
      <c r="F886" s="144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39" t="s">
        <v>55</v>
      </c>
      <c r="C956" s="1439"/>
      <c r="D956" s="1439"/>
      <c r="E956" s="1439"/>
      <c r="F956" s="143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50" t="s">
        <v>54</v>
      </c>
    </row>
    <row r="960" spans="1:9" ht="15" customHeight="1">
      <c r="A960" s="3">
        <v>42251</v>
      </c>
      <c r="B960" s="83">
        <v>5830</v>
      </c>
      <c r="C960" s="173">
        <v>15595</v>
      </c>
      <c r="D960" s="248">
        <v>15175</v>
      </c>
      <c r="E960" s="137">
        <f t="shared" si="98"/>
        <v>-420</v>
      </c>
      <c r="F960" s="172">
        <f t="shared" si="101"/>
        <v>-5</v>
      </c>
      <c r="I960" s="145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78" t="s">
        <v>48</v>
      </c>
    </row>
    <row r="976" spans="1:9" ht="15" customHeight="1">
      <c r="A976" s="3">
        <v>42275</v>
      </c>
      <c r="B976" s="83">
        <v>4900</v>
      </c>
      <c r="C976" s="173">
        <v>15400</v>
      </c>
      <c r="D976" s="248">
        <v>15085</v>
      </c>
      <c r="E976" s="137">
        <f t="shared" si="98"/>
        <v>-315</v>
      </c>
      <c r="F976" s="172">
        <f t="shared" si="101"/>
        <v>75</v>
      </c>
      <c r="I976" s="137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0" t="s">
        <v>48</v>
      </c>
    </row>
    <row r="980" spans="1:9" ht="15" customHeight="1">
      <c r="A980" s="3">
        <v>42279</v>
      </c>
      <c r="B980" s="81">
        <v>4705</v>
      </c>
      <c r="C980" s="173">
        <v>15700</v>
      </c>
      <c r="D980" s="248">
        <v>15475</v>
      </c>
      <c r="E980" s="137">
        <f t="shared" ref="E980:E1043" si="102">D980-C980</f>
        <v>-225</v>
      </c>
      <c r="F980" s="172">
        <f t="shared" si="101"/>
        <v>25</v>
      </c>
      <c r="I980" s="1378"/>
    </row>
    <row r="981" spans="1:9" ht="15" customHeight="1">
      <c r="A981" s="3">
        <v>42282</v>
      </c>
      <c r="B981" s="83">
        <v>4675</v>
      </c>
      <c r="C981" s="173">
        <v>15680</v>
      </c>
      <c r="D981" s="248">
        <v>15525</v>
      </c>
      <c r="E981" s="137">
        <f t="shared" si="102"/>
        <v>-155</v>
      </c>
      <c r="F981" s="172">
        <f t="shared" si="101"/>
        <v>-20</v>
      </c>
      <c r="I981" s="1378"/>
    </row>
    <row r="982" spans="1:9" ht="15" customHeight="1">
      <c r="A982" s="3">
        <v>42283</v>
      </c>
      <c r="B982" s="83">
        <v>4610</v>
      </c>
      <c r="C982" s="173">
        <v>15875</v>
      </c>
      <c r="D982" s="248">
        <v>15575</v>
      </c>
      <c r="E982" s="137">
        <f t="shared" si="102"/>
        <v>-300</v>
      </c>
      <c r="F982" s="172">
        <f t="shared" si="101"/>
        <v>195</v>
      </c>
      <c r="I982" s="1378"/>
    </row>
    <row r="983" spans="1:9" ht="15" customHeight="1">
      <c r="A983" s="3">
        <v>42284</v>
      </c>
      <c r="B983" s="83">
        <v>4650</v>
      </c>
      <c r="C983" s="173">
        <v>16275</v>
      </c>
      <c r="D983" s="248">
        <v>16000</v>
      </c>
      <c r="E983" s="137">
        <f t="shared" si="102"/>
        <v>-275</v>
      </c>
      <c r="F983" s="172">
        <f t="shared" si="101"/>
        <v>400</v>
      </c>
      <c r="I983" s="1378"/>
    </row>
    <row r="984" spans="1:9" ht="15" customHeight="1">
      <c r="A984" s="3">
        <v>42285</v>
      </c>
      <c r="B984" s="83">
        <v>4665</v>
      </c>
      <c r="C984" s="173">
        <v>16000</v>
      </c>
      <c r="D984" s="248">
        <v>15860</v>
      </c>
      <c r="E984" s="137">
        <f t="shared" si="102"/>
        <v>-140</v>
      </c>
      <c r="F984" s="172">
        <f t="shared" si="101"/>
        <v>-275</v>
      </c>
      <c r="I984" s="137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50" t="s">
        <v>55</v>
      </c>
    </row>
    <row r="1033" spans="1:9" ht="15" customHeight="1">
      <c r="A1033" s="3">
        <v>42354</v>
      </c>
      <c r="B1033" s="83">
        <v>6095</v>
      </c>
      <c r="C1033" s="173">
        <v>14755</v>
      </c>
      <c r="D1033" s="248">
        <v>14650</v>
      </c>
      <c r="E1033" s="137">
        <f t="shared" si="102"/>
        <v>-105</v>
      </c>
      <c r="F1033" s="172">
        <f t="shared" si="105"/>
        <v>155</v>
      </c>
      <c r="I1033" s="1450"/>
    </row>
    <row r="1034" spans="1:9" ht="15" customHeight="1">
      <c r="A1034" s="3">
        <v>42355</v>
      </c>
      <c r="B1034" s="83">
        <v>6115</v>
      </c>
      <c r="C1034" s="173">
        <v>14660</v>
      </c>
      <c r="D1034" s="248">
        <v>14605</v>
      </c>
      <c r="E1034" s="137">
        <f t="shared" si="102"/>
        <v>-55</v>
      </c>
      <c r="F1034" s="172">
        <f t="shared" si="105"/>
        <v>-95</v>
      </c>
      <c r="I1034" s="145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48" t="s">
        <v>48</v>
      </c>
      <c r="C1040" s="1448"/>
      <c r="D1040" s="1448"/>
      <c r="E1040" s="1448"/>
      <c r="F1040" s="144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1" t="s">
        <v>48</v>
      </c>
    </row>
    <row r="1069" spans="1:9" ht="15" customHeight="1">
      <c r="A1069" s="3">
        <v>42408</v>
      </c>
      <c r="B1069" s="83">
        <v>4515</v>
      </c>
      <c r="C1069" s="173">
        <v>15675</v>
      </c>
      <c r="D1069" s="248">
        <v>15555</v>
      </c>
      <c r="E1069" s="137">
        <f t="shared" si="106"/>
        <v>-120</v>
      </c>
      <c r="F1069" s="172">
        <f t="shared" si="108"/>
        <v>450</v>
      </c>
      <c r="I1069" s="1391"/>
    </row>
    <row r="1070" spans="1:9" ht="15" customHeight="1">
      <c r="A1070" s="3">
        <v>42409</v>
      </c>
      <c r="B1070" s="83">
        <v>4515</v>
      </c>
      <c r="C1070" s="173">
        <v>15775</v>
      </c>
      <c r="D1070" s="248">
        <v>15675</v>
      </c>
      <c r="E1070" s="137">
        <f t="shared" si="106"/>
        <v>-100</v>
      </c>
      <c r="F1070" s="172">
        <f t="shared" si="108"/>
        <v>100</v>
      </c>
      <c r="I1070" s="1391"/>
    </row>
    <row r="1071" spans="1:9" ht="15" customHeight="1">
      <c r="A1071" s="3">
        <v>42410</v>
      </c>
      <c r="B1071" s="83">
        <v>4515</v>
      </c>
      <c r="C1071" s="173">
        <v>15855</v>
      </c>
      <c r="D1071" s="248">
        <v>15825</v>
      </c>
      <c r="E1071" s="137">
        <f t="shared" si="106"/>
        <v>-30</v>
      </c>
      <c r="F1071" s="172">
        <f t="shared" si="108"/>
        <v>80</v>
      </c>
      <c r="I1071" s="1391"/>
    </row>
    <row r="1072" spans="1:9" ht="15" customHeight="1">
      <c r="A1072" s="3">
        <v>42411</v>
      </c>
      <c r="B1072" s="83">
        <v>4420</v>
      </c>
      <c r="C1072" s="173">
        <v>15600</v>
      </c>
      <c r="D1072" s="248">
        <v>15405</v>
      </c>
      <c r="E1072" s="137">
        <f t="shared" si="106"/>
        <v>-195</v>
      </c>
      <c r="F1072" s="172">
        <f t="shared" si="108"/>
        <v>-255</v>
      </c>
      <c r="I1072" s="1391"/>
    </row>
    <row r="1073" spans="1:9" ht="15" customHeight="1">
      <c r="A1073" s="3">
        <v>42412</v>
      </c>
      <c r="B1073" s="83">
        <v>4295</v>
      </c>
      <c r="C1073" s="173">
        <v>15300</v>
      </c>
      <c r="D1073" s="248">
        <v>15280</v>
      </c>
      <c r="E1073" s="137">
        <f t="shared" si="106"/>
        <v>-20</v>
      </c>
      <c r="F1073" s="172">
        <f t="shared" si="108"/>
        <v>-300</v>
      </c>
      <c r="I1073" s="13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15" t="s">
        <v>118</v>
      </c>
      <c r="C1103" s="1415"/>
      <c r="D1103" s="1415"/>
      <c r="E1103" s="1415"/>
      <c r="F1103" s="1415"/>
      <c r="I1103" s="316">
        <v>111500</v>
      </c>
    </row>
    <row r="1104" spans="1:9" ht="15" customHeight="1">
      <c r="A1104" s="3">
        <v>42457</v>
      </c>
      <c r="B1104" s="1415"/>
      <c r="C1104" s="1415"/>
      <c r="D1104" s="1415"/>
      <c r="E1104" s="1415"/>
      <c r="F1104" s="141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58" t="s">
        <v>118</v>
      </c>
      <c r="C1129" s="1458"/>
      <c r="D1129" s="1458"/>
      <c r="E1129" s="1458"/>
      <c r="F1129" s="145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34" t="s">
        <v>118</v>
      </c>
      <c r="C1149" s="1434"/>
      <c r="D1149" s="1434"/>
      <c r="E1149" s="1434"/>
      <c r="F1149" s="143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50" t="s">
        <v>55</v>
      </c>
    </row>
    <row r="1158" spans="1:9" ht="15" customHeight="1">
      <c r="A1158" s="3">
        <v>42531</v>
      </c>
      <c r="B1158" s="83">
        <v>6575</v>
      </c>
      <c r="C1158" s="173">
        <v>17225</v>
      </c>
      <c r="D1158" s="248">
        <v>17200</v>
      </c>
      <c r="E1158" s="137">
        <f t="shared" si="110"/>
        <v>-25</v>
      </c>
      <c r="F1158" s="172">
        <f t="shared" si="113"/>
        <v>-75</v>
      </c>
      <c r="I1158" s="145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34" t="s">
        <v>118</v>
      </c>
      <c r="C1214" s="1434"/>
      <c r="D1214" s="1434"/>
      <c r="E1214" s="1434"/>
      <c r="F1214" s="143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52" t="s">
        <v>48</v>
      </c>
    </row>
    <row r="1228" spans="1:9" ht="15" customHeight="1">
      <c r="A1228" s="3">
        <v>42629</v>
      </c>
      <c r="B1228" s="81">
        <v>3835</v>
      </c>
      <c r="C1228" s="173">
        <v>19125</v>
      </c>
      <c r="D1228" s="248">
        <v>19125</v>
      </c>
      <c r="E1228" s="137">
        <f t="shared" si="114"/>
        <v>0</v>
      </c>
      <c r="F1228" s="172">
        <f t="shared" si="118"/>
        <v>-275</v>
      </c>
      <c r="I1228" s="145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53" t="s">
        <v>50</v>
      </c>
    </row>
    <row r="1240" spans="1:9" ht="15" customHeight="1">
      <c r="A1240" s="3">
        <v>42647</v>
      </c>
      <c r="B1240" s="81">
        <v>3570</v>
      </c>
      <c r="C1240" s="173">
        <v>20200</v>
      </c>
      <c r="D1240" s="248">
        <v>19955</v>
      </c>
      <c r="E1240" s="137">
        <f t="shared" si="119"/>
        <v>-245</v>
      </c>
      <c r="F1240" s="172">
        <f t="shared" si="118"/>
        <v>-75</v>
      </c>
      <c r="I1240" s="1394"/>
    </row>
    <row r="1241" spans="1:9" ht="15" customHeight="1">
      <c r="A1241" s="3">
        <v>42648</v>
      </c>
      <c r="B1241" s="81">
        <v>3475</v>
      </c>
      <c r="C1241" s="173">
        <v>19930</v>
      </c>
      <c r="D1241" s="248">
        <v>19810</v>
      </c>
      <c r="E1241" s="137">
        <f t="shared" si="119"/>
        <v>-120</v>
      </c>
      <c r="F1241" s="172">
        <f t="shared" si="118"/>
        <v>-270</v>
      </c>
      <c r="I1241" s="1394"/>
    </row>
    <row r="1242" spans="1:9" ht="15" customHeight="1">
      <c r="A1242" s="3">
        <v>42649</v>
      </c>
      <c r="B1242" s="81">
        <v>3475</v>
      </c>
      <c r="C1242" s="173">
        <v>20200</v>
      </c>
      <c r="D1242" s="248">
        <v>20050</v>
      </c>
      <c r="E1242" s="137">
        <f t="shared" si="119"/>
        <v>-150</v>
      </c>
      <c r="F1242" s="172">
        <f t="shared" si="118"/>
        <v>270</v>
      </c>
      <c r="I1242" s="1394"/>
    </row>
    <row r="1243" spans="1:9" ht="15" customHeight="1">
      <c r="A1243" s="3">
        <v>42650</v>
      </c>
      <c r="B1243" s="81">
        <v>3445</v>
      </c>
      <c r="C1243" s="173">
        <v>20175</v>
      </c>
      <c r="D1243" s="248">
        <v>20025</v>
      </c>
      <c r="E1243" s="137">
        <f t="shared" si="119"/>
        <v>-150</v>
      </c>
      <c r="F1243" s="172">
        <f t="shared" si="118"/>
        <v>-25</v>
      </c>
      <c r="I1243" s="13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14" t="s">
        <v>118</v>
      </c>
      <c r="C1299" s="1414"/>
      <c r="D1299" s="1414"/>
      <c r="E1299" s="1414"/>
      <c r="F1299" s="1414"/>
      <c r="I1299" s="316">
        <v>147000</v>
      </c>
    </row>
    <row r="1300" spans="1:9" ht="15" customHeight="1">
      <c r="A1300" s="3">
        <v>42731</v>
      </c>
      <c r="B1300" s="1414"/>
      <c r="C1300" s="1414"/>
      <c r="D1300" s="1414"/>
      <c r="E1300" s="1414"/>
      <c r="F1300" s="141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4" t="s">
        <v>50</v>
      </c>
    </row>
    <row r="1323" spans="1:9" ht="15" customHeight="1">
      <c r="A1323" s="3">
        <v>42765</v>
      </c>
      <c r="B1323" s="81">
        <v>5805</v>
      </c>
      <c r="C1323" s="173">
        <v>19700</v>
      </c>
      <c r="D1323" s="248">
        <v>19725</v>
      </c>
      <c r="E1323" s="137">
        <f t="shared" si="124"/>
        <v>25</v>
      </c>
      <c r="F1323" s="172">
        <f t="shared" si="125"/>
        <v>-275</v>
      </c>
      <c r="I1323" s="13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51"/>
    </row>
    <row r="1325" spans="1:9" ht="15" customHeight="1">
      <c r="A1325" s="3">
        <v>42767</v>
      </c>
      <c r="B1325" s="81">
        <v>5805</v>
      </c>
      <c r="C1325" s="173">
        <v>19825</v>
      </c>
      <c r="D1325" s="248">
        <v>19875</v>
      </c>
      <c r="E1325" s="137">
        <f t="shared" si="124"/>
        <v>50</v>
      </c>
      <c r="F1325" s="172">
        <f t="shared" si="125"/>
        <v>-255</v>
      </c>
      <c r="I1325" s="1474" t="s">
        <v>50</v>
      </c>
    </row>
    <row r="1326" spans="1:9" ht="15" customHeight="1">
      <c r="A1326" s="3">
        <v>42768</v>
      </c>
      <c r="B1326" s="81">
        <v>5825</v>
      </c>
      <c r="C1326" s="173">
        <v>19855</v>
      </c>
      <c r="D1326" s="248">
        <v>19950</v>
      </c>
      <c r="E1326" s="137">
        <f t="shared" si="124"/>
        <v>95</v>
      </c>
      <c r="F1326" s="172">
        <f t="shared" si="125"/>
        <v>30</v>
      </c>
      <c r="I1326" s="147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67" t="s">
        <v>56</v>
      </c>
    </row>
    <row r="1369" spans="1:9" ht="15" customHeight="1">
      <c r="A1369" s="3">
        <v>42829</v>
      </c>
      <c r="B1369" s="81">
        <v>3510</v>
      </c>
      <c r="C1369" s="173">
        <v>20035</v>
      </c>
      <c r="D1369" s="248">
        <v>20075</v>
      </c>
      <c r="E1369" s="137">
        <f t="shared" si="127"/>
        <v>40</v>
      </c>
      <c r="F1369" s="172">
        <f t="shared" si="126"/>
        <v>-190</v>
      </c>
      <c r="I1369" s="144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14" t="s">
        <v>118</v>
      </c>
      <c r="C1377" s="1414"/>
      <c r="D1377" s="1414"/>
      <c r="E1377" s="1414"/>
      <c r="F1377" s="1414"/>
      <c r="I1377" s="316"/>
    </row>
    <row r="1378" spans="1:9" ht="15" customHeight="1">
      <c r="A1378" s="3">
        <v>42842</v>
      </c>
      <c r="B1378" s="1414"/>
      <c r="C1378" s="1414"/>
      <c r="D1378" s="1414"/>
      <c r="E1378" s="1414"/>
      <c r="F1378" s="141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13" t="s">
        <v>118</v>
      </c>
      <c r="C1388" s="1413"/>
      <c r="D1388" s="1413"/>
      <c r="E1388" s="1413"/>
      <c r="F1388" s="141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14" t="s">
        <v>118</v>
      </c>
      <c r="C1408" s="1414"/>
      <c r="D1408" s="1414"/>
      <c r="E1408" s="1414"/>
      <c r="F1408" s="141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34" t="s">
        <v>118</v>
      </c>
      <c r="C1473" s="1434"/>
      <c r="D1473" s="1434"/>
      <c r="E1473" s="1434"/>
      <c r="F1473" s="143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14" t="s">
        <v>118</v>
      </c>
      <c r="C1558" s="1414"/>
      <c r="D1558" s="1414"/>
      <c r="E1558" s="1414"/>
      <c r="F1558" s="1414"/>
      <c r="G1558" s="1414"/>
      <c r="H1558" s="1457"/>
      <c r="I1558" s="316"/>
    </row>
    <row r="1559" spans="1:9" ht="15" customHeight="1">
      <c r="A1559" s="3">
        <v>43095</v>
      </c>
      <c r="B1559" s="1414"/>
      <c r="C1559" s="1414"/>
      <c r="D1559" s="1414"/>
      <c r="E1559" s="1414"/>
      <c r="F1559" s="1414"/>
      <c r="G1559" s="1414"/>
      <c r="H1559" s="145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50" t="s">
        <v>55</v>
      </c>
    </row>
    <row r="1596" spans="1:9" ht="15" customHeight="1">
      <c r="A1596" s="3">
        <v>43147</v>
      </c>
      <c r="B1596" s="81">
        <v>1860</v>
      </c>
      <c r="C1596" s="173">
        <v>21900</v>
      </c>
      <c r="D1596" s="248">
        <v>21675</v>
      </c>
      <c r="E1596" s="137">
        <f t="shared" si="136"/>
        <v>-225</v>
      </c>
      <c r="F1596" s="172">
        <f t="shared" ref="F1596:F1625" si="139">C1596-C1595</f>
        <v>200</v>
      </c>
      <c r="I1596" s="1450"/>
    </row>
    <row r="1597" spans="1:9" ht="15" customHeight="1">
      <c r="A1597" s="3">
        <v>43150</v>
      </c>
      <c r="B1597" s="81">
        <v>1860</v>
      </c>
      <c r="C1597" s="173">
        <v>21830</v>
      </c>
      <c r="D1597" s="248">
        <v>21655</v>
      </c>
      <c r="E1597" s="137">
        <f t="shared" si="136"/>
        <v>-175</v>
      </c>
      <c r="F1597" s="172">
        <f t="shared" si="139"/>
        <v>-70</v>
      </c>
      <c r="I1597" s="1450"/>
    </row>
    <row r="1598" spans="1:9" ht="15" customHeight="1">
      <c r="A1598" s="3">
        <v>43151</v>
      </c>
      <c r="B1598" s="81">
        <v>1860</v>
      </c>
      <c r="C1598" s="173">
        <v>21500</v>
      </c>
      <c r="D1598" s="248">
        <v>21375</v>
      </c>
      <c r="E1598" s="137">
        <f t="shared" si="136"/>
        <v>-125</v>
      </c>
      <c r="F1598" s="172">
        <f t="shared" si="139"/>
        <v>-330</v>
      </c>
      <c r="I1598" s="1450"/>
    </row>
    <row r="1599" spans="1:9" ht="15" customHeight="1">
      <c r="A1599" s="3">
        <v>43152</v>
      </c>
      <c r="B1599" s="81">
        <v>1860</v>
      </c>
      <c r="C1599" s="173">
        <v>21680</v>
      </c>
      <c r="D1599" s="248">
        <v>21550</v>
      </c>
      <c r="E1599" s="137">
        <f t="shared" si="136"/>
        <v>-130</v>
      </c>
      <c r="F1599" s="172">
        <f t="shared" si="139"/>
        <v>180</v>
      </c>
      <c r="I1599" s="145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1" t="s">
        <v>119</v>
      </c>
      <c r="C1626" s="1471"/>
      <c r="D1626" s="1471"/>
      <c r="E1626" s="1471"/>
      <c r="F1626" s="1471"/>
      <c r="G1626" s="273">
        <f>AVERAGE(C1605:C1625)</f>
        <v>21214.047619047618</v>
      </c>
      <c r="H1626" s="359">
        <f>AVERAGE(C1563:C1625)</f>
        <v>21190.476190476191</v>
      </c>
      <c r="I1626" s="317"/>
    </row>
    <row r="1627" spans="1:9" ht="15" customHeight="1">
      <c r="A1627" s="29">
        <v>43192</v>
      </c>
      <c r="B1627" s="1470" t="s">
        <v>119</v>
      </c>
      <c r="C1627" s="1470"/>
      <c r="D1627" s="1470"/>
      <c r="E1627" s="1470"/>
      <c r="F1627" s="147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68" t="s">
        <v>56</v>
      </c>
    </row>
    <row r="1631" spans="1:9" ht="15" customHeight="1">
      <c r="A1631" s="3">
        <v>43196</v>
      </c>
      <c r="B1631" s="81">
        <v>2000</v>
      </c>
      <c r="C1631" s="173">
        <v>21050</v>
      </c>
      <c r="D1631" s="248">
        <v>20975</v>
      </c>
      <c r="E1631" s="137">
        <f t="shared" si="141"/>
        <v>-75</v>
      </c>
      <c r="F1631" s="172">
        <f t="shared" si="142"/>
        <v>-25</v>
      </c>
      <c r="I1631" s="146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72" t="s">
        <v>119</v>
      </c>
      <c r="C1652" s="1472"/>
      <c r="D1652" s="1472"/>
      <c r="E1652" s="1472"/>
      <c r="F1652" s="14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72" t="s">
        <v>119</v>
      </c>
      <c r="C1667" s="1472"/>
      <c r="D1667" s="1472"/>
      <c r="E1667" s="1472"/>
      <c r="F1667" s="14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72" t="s">
        <v>119</v>
      </c>
      <c r="C1732" s="1472"/>
      <c r="D1732" s="1472"/>
      <c r="E1732" s="1472"/>
      <c r="F1732" s="14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14" t="s">
        <v>118</v>
      </c>
      <c r="C1818" s="1414"/>
      <c r="D1818" s="1414"/>
      <c r="E1818" s="1414"/>
      <c r="F1818" s="1414"/>
      <c r="G1818" s="1414"/>
      <c r="H1818" s="1457"/>
      <c r="I1818" s="316">
        <v>144250</v>
      </c>
    </row>
    <row r="1819" spans="1:9" ht="15" customHeight="1">
      <c r="A1819" s="3">
        <v>43460</v>
      </c>
      <c r="B1819" s="1414"/>
      <c r="C1819" s="1414"/>
      <c r="D1819" s="1414"/>
      <c r="E1819" s="1414"/>
      <c r="F1819" s="1414"/>
      <c r="G1819" s="1414"/>
      <c r="H1819" s="145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23" t="s">
        <v>51</v>
      </c>
      <c r="C1900" s="1323"/>
      <c r="D1900" s="1323"/>
      <c r="E1900" s="1323"/>
      <c r="F1900" s="1323"/>
      <c r="G1900" s="1323"/>
      <c r="H1900" s="132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23"/>
      <c r="C1901" s="1323"/>
      <c r="D1901" s="1323"/>
      <c r="E1901" s="1323"/>
      <c r="F1901" s="1323"/>
      <c r="G1901" s="1323"/>
      <c r="H1901" s="132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23" t="s">
        <v>51</v>
      </c>
      <c r="C1911" s="1323"/>
      <c r="D1911" s="1323"/>
      <c r="E1911" s="1323"/>
      <c r="F1911" s="1323"/>
      <c r="G1911" s="1323"/>
      <c r="H1911" s="13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23" t="s">
        <v>51</v>
      </c>
      <c r="C1926" s="1323"/>
      <c r="D1926" s="1323"/>
      <c r="E1926" s="1323"/>
      <c r="F1926" s="1323"/>
      <c r="G1926" s="1323"/>
      <c r="H1926" s="13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23" t="s">
        <v>51</v>
      </c>
      <c r="C1991" s="1323"/>
      <c r="D1991" s="1323"/>
      <c r="E1991" s="1323"/>
      <c r="F1991" s="13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14" t="s">
        <v>118</v>
      </c>
      <c r="C2078" s="1414"/>
      <c r="D2078" s="1414"/>
      <c r="E2078" s="1414"/>
      <c r="F2078" s="1414"/>
      <c r="G2078" s="1414"/>
      <c r="H2078" s="1457"/>
      <c r="I2078" s="316">
        <v>142500</v>
      </c>
    </row>
    <row r="2079" spans="1:9" ht="15" customHeight="1">
      <c r="A2079" s="3">
        <v>43825</v>
      </c>
      <c r="B2079" s="1414"/>
      <c r="C2079" s="1414"/>
      <c r="D2079" s="1414"/>
      <c r="E2079" s="1414"/>
      <c r="F2079" s="1414"/>
      <c r="G2079" s="1414"/>
      <c r="H2079" s="145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31"/>
    </row>
    <row r="2099" spans="1:9" ht="15" customHeight="1">
      <c r="A2099" s="3">
        <v>43854</v>
      </c>
      <c r="B2099" s="81">
        <v>6945</v>
      </c>
      <c r="C2099" s="173">
        <v>16900</v>
      </c>
      <c r="D2099" s="248">
        <v>16925</v>
      </c>
      <c r="E2099" s="137">
        <f t="shared" si="336"/>
        <v>25</v>
      </c>
      <c r="F2099" s="172">
        <f t="shared" si="345"/>
        <v>-235</v>
      </c>
      <c r="I2099" s="1431"/>
    </row>
    <row r="2100" spans="1:9" ht="15" customHeight="1">
      <c r="A2100" s="3">
        <v>43857</v>
      </c>
      <c r="B2100" s="81">
        <v>6870</v>
      </c>
      <c r="C2100" s="173">
        <v>16565</v>
      </c>
      <c r="D2100" s="248">
        <v>16600</v>
      </c>
      <c r="E2100" s="137">
        <f t="shared" si="336"/>
        <v>35</v>
      </c>
      <c r="F2100" s="172">
        <f t="shared" si="345"/>
        <v>-335</v>
      </c>
      <c r="I2100" s="1431"/>
    </row>
    <row r="2101" spans="1:9" ht="15" customHeight="1">
      <c r="A2101" s="3">
        <v>43858</v>
      </c>
      <c r="B2101" s="81">
        <v>6870</v>
      </c>
      <c r="C2101" s="173">
        <v>16345</v>
      </c>
      <c r="D2101" s="248">
        <v>16350</v>
      </c>
      <c r="E2101" s="137">
        <f t="shared" si="336"/>
        <v>5</v>
      </c>
      <c r="F2101" s="172">
        <f t="shared" ref="F2101" si="346">C2101-C2100</f>
        <v>-220</v>
      </c>
      <c r="I2101" s="1431"/>
    </row>
    <row r="2102" spans="1:9" ht="15" customHeight="1">
      <c r="A2102" s="3">
        <v>43859</v>
      </c>
      <c r="B2102" s="81">
        <v>6830</v>
      </c>
      <c r="C2102" s="173">
        <v>16325</v>
      </c>
      <c r="D2102" s="248">
        <v>16300</v>
      </c>
      <c r="E2102" s="137">
        <f t="shared" si="336"/>
        <v>-25</v>
      </c>
      <c r="F2102" s="172">
        <f t="shared" ref="F2102" si="347">C2102-C2101</f>
        <v>-20</v>
      </c>
      <c r="I2102" s="1431"/>
    </row>
    <row r="2103" spans="1:9" ht="15" customHeight="1">
      <c r="A2103" s="3">
        <v>43860</v>
      </c>
      <c r="B2103" s="81">
        <v>6830</v>
      </c>
      <c r="C2103" s="173">
        <v>16275</v>
      </c>
      <c r="D2103" s="248">
        <v>16200</v>
      </c>
      <c r="E2103" s="137">
        <f t="shared" si="336"/>
        <v>-75</v>
      </c>
      <c r="F2103" s="172">
        <f t="shared" ref="F2103" si="348">C2103-C2102</f>
        <v>-50</v>
      </c>
      <c r="I2103" s="14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6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14" t="s">
        <v>61</v>
      </c>
      <c r="C2154" s="1414"/>
      <c r="D2154" s="1414"/>
      <c r="E2154" s="1414"/>
      <c r="F2154" s="1414"/>
      <c r="I2154" s="316">
        <v>129500</v>
      </c>
    </row>
    <row r="2155" spans="1:9" ht="15" customHeight="1">
      <c r="A2155" s="3">
        <v>43934</v>
      </c>
      <c r="B2155" s="1414"/>
      <c r="C2155" s="1414"/>
      <c r="D2155" s="1414"/>
      <c r="E2155" s="1414"/>
      <c r="F2155" s="141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30"/>
    </row>
    <row r="2170" spans="1:11" ht="15" customHeight="1">
      <c r="A2170" s="3">
        <v>43955</v>
      </c>
      <c r="B2170" s="81">
        <v>5270</v>
      </c>
      <c r="C2170" s="173">
        <v>15265</v>
      </c>
      <c r="D2170" s="248">
        <v>15138</v>
      </c>
      <c r="E2170" s="137">
        <f t="shared" si="395"/>
        <v>-127</v>
      </c>
      <c r="F2170" s="172">
        <f t="shared" ref="F2170:F2171" si="407">C2170-C2169</f>
        <v>96</v>
      </c>
      <c r="I2170" s="1431"/>
    </row>
    <row r="2171" spans="1:11" ht="15" customHeight="1">
      <c r="A2171" s="3">
        <v>43956</v>
      </c>
      <c r="B2171" s="81">
        <v>5100</v>
      </c>
      <c r="C2171" s="173">
        <v>15380</v>
      </c>
      <c r="D2171" s="248">
        <v>15223</v>
      </c>
      <c r="E2171" s="137">
        <f t="shared" si="395"/>
        <v>-157</v>
      </c>
      <c r="F2171" s="172">
        <f t="shared" si="407"/>
        <v>115</v>
      </c>
      <c r="I2171" s="14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14" t="s">
        <v>61</v>
      </c>
      <c r="C2174" s="1414"/>
      <c r="D2174" s="1414"/>
      <c r="E2174" s="1414"/>
      <c r="F2174" s="141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34" t="s">
        <v>61</v>
      </c>
      <c r="C2185" s="1434"/>
      <c r="D2185" s="1434"/>
      <c r="E2185" s="1434"/>
      <c r="F2185" s="143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35" t="s">
        <v>61</v>
      </c>
      <c r="C2255" s="1435"/>
      <c r="D2255" s="1435"/>
      <c r="E2255" s="1435"/>
      <c r="F2255" s="143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30"/>
    </row>
    <row r="2279" spans="1:9" ht="15" customHeight="1">
      <c r="A2279" s="357">
        <v>44106</v>
      </c>
      <c r="B2279" s="81">
        <v>5550</v>
      </c>
      <c r="C2279" s="173">
        <v>17545</v>
      </c>
      <c r="D2279" s="248">
        <v>17530</v>
      </c>
      <c r="E2279" s="137">
        <f t="shared" si="480"/>
        <v>-15</v>
      </c>
      <c r="F2279" s="172">
        <f t="shared" ref="F2279" si="499">C2279-C2278</f>
        <v>39</v>
      </c>
      <c r="I2279" s="1431"/>
    </row>
    <row r="2280" spans="1:9" ht="15" customHeight="1">
      <c r="A2280" s="357">
        <v>44109</v>
      </c>
      <c r="B2280" s="81">
        <v>5500</v>
      </c>
      <c r="C2280" s="173">
        <v>17850</v>
      </c>
      <c r="D2280" s="248">
        <v>17863</v>
      </c>
      <c r="E2280" s="137">
        <f t="shared" si="480"/>
        <v>13</v>
      </c>
      <c r="F2280" s="172">
        <f t="shared" ref="F2280" si="500">C2280-C2279</f>
        <v>305</v>
      </c>
      <c r="I2280" s="1431"/>
    </row>
    <row r="2281" spans="1:9" ht="15" customHeight="1">
      <c r="A2281" s="357">
        <v>44110</v>
      </c>
      <c r="B2281" s="81">
        <v>5475</v>
      </c>
      <c r="C2281" s="173">
        <v>18175</v>
      </c>
      <c r="D2281" s="248">
        <v>18120</v>
      </c>
      <c r="E2281" s="137">
        <f t="shared" si="480"/>
        <v>-55</v>
      </c>
      <c r="F2281" s="172">
        <f t="shared" ref="F2281" si="501">C2281-C2280</f>
        <v>325</v>
      </c>
      <c r="I2281" s="1431"/>
    </row>
    <row r="2282" spans="1:9" ht="15" customHeight="1">
      <c r="A2282" s="357">
        <v>44111</v>
      </c>
      <c r="B2282" s="81">
        <v>5425</v>
      </c>
      <c r="C2282" s="173">
        <v>18155</v>
      </c>
      <c r="D2282" s="248">
        <v>18180</v>
      </c>
      <c r="E2282" s="137">
        <f t="shared" si="480"/>
        <v>25</v>
      </c>
      <c r="F2282" s="172">
        <f t="shared" ref="F2282" si="502">C2282-C2281</f>
        <v>-20</v>
      </c>
      <c r="I2282" s="1431"/>
    </row>
    <row r="2283" spans="1:9" ht="15" customHeight="1">
      <c r="A2283" s="357">
        <v>44112</v>
      </c>
      <c r="B2283" s="81">
        <v>5375</v>
      </c>
      <c r="C2283" s="173">
        <v>18215</v>
      </c>
      <c r="D2283" s="248">
        <v>18175</v>
      </c>
      <c r="E2283" s="137">
        <f t="shared" si="480"/>
        <v>-40</v>
      </c>
      <c r="F2283" s="172">
        <f t="shared" ref="F2283" si="503">C2283-C2282</f>
        <v>60</v>
      </c>
      <c r="I2283" s="14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14" t="s">
        <v>61</v>
      </c>
      <c r="C2339" s="1414"/>
      <c r="D2339" s="1414"/>
      <c r="E2339" s="1414"/>
      <c r="F2339" s="1414"/>
      <c r="I2339" s="316"/>
    </row>
    <row r="2340" spans="1:9" ht="15" customHeight="1">
      <c r="A2340" s="3">
        <v>44193</v>
      </c>
      <c r="B2340" s="1414"/>
      <c r="C2340" s="1414"/>
      <c r="D2340" s="1414"/>
      <c r="E2340" s="1414"/>
      <c r="F2340" s="141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31"/>
    </row>
    <row r="2373" spans="1:9" ht="15" customHeight="1">
      <c r="A2373" s="3">
        <v>44239</v>
      </c>
      <c r="B2373" s="81">
        <v>790</v>
      </c>
      <c r="C2373" s="173">
        <v>25290</v>
      </c>
      <c r="D2373" s="248">
        <v>23443</v>
      </c>
      <c r="E2373" s="137">
        <f t="shared" si="560"/>
        <v>-1847</v>
      </c>
      <c r="F2373" s="172">
        <f t="shared" ref="F2373:F2378" si="591">C2373-C2372</f>
        <v>-278</v>
      </c>
      <c r="I2373" s="1431"/>
    </row>
    <row r="2374" spans="1:9" ht="15" customHeight="1">
      <c r="A2374" s="3">
        <v>44242</v>
      </c>
      <c r="B2374" s="81">
        <v>1340</v>
      </c>
      <c r="C2374" s="173">
        <v>28899</v>
      </c>
      <c r="D2374" s="248">
        <v>24151</v>
      </c>
      <c r="E2374" s="137">
        <f t="shared" si="560"/>
        <v>-4748</v>
      </c>
      <c r="F2374" s="172">
        <f t="shared" si="591"/>
        <v>3609</v>
      </c>
      <c r="I2374" s="1431"/>
    </row>
    <row r="2375" spans="1:9" ht="15" customHeight="1">
      <c r="A2375" s="3">
        <v>44243</v>
      </c>
      <c r="B2375" s="81">
        <v>1360</v>
      </c>
      <c r="C2375" s="173">
        <v>27760</v>
      </c>
      <c r="D2375" s="248">
        <v>24237</v>
      </c>
      <c r="E2375" s="137">
        <f t="shared" ref="E2375" si="592">D2375-C2375</f>
        <v>-3523</v>
      </c>
      <c r="F2375" s="172">
        <f t="shared" si="591"/>
        <v>-1139</v>
      </c>
      <c r="I2375" s="1431"/>
    </row>
    <row r="2376" spans="1:9" ht="15" customHeight="1">
      <c r="A2376" s="3">
        <v>44244</v>
      </c>
      <c r="B2376" s="81">
        <v>1375</v>
      </c>
      <c r="C2376" s="173">
        <v>28710</v>
      </c>
      <c r="D2376" s="248">
        <v>24620</v>
      </c>
      <c r="E2376" s="137">
        <f t="shared" ref="E2376" si="593">D2376-C2376</f>
        <v>-4090</v>
      </c>
      <c r="F2376" s="172">
        <f t="shared" si="591"/>
        <v>950</v>
      </c>
      <c r="I2376" s="14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14" t="s">
        <v>61</v>
      </c>
      <c r="C2408" s="1414"/>
      <c r="D2408" s="1414"/>
      <c r="E2408" s="137"/>
      <c r="I2408" s="316">
        <v>179150</v>
      </c>
    </row>
    <row r="2409" spans="1:9" ht="15" customHeight="1">
      <c r="A2409" s="3">
        <v>44291</v>
      </c>
      <c r="B2409" s="1414"/>
      <c r="C2409" s="1414"/>
      <c r="D2409" s="141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54" t="s">
        <v>60</v>
      </c>
      <c r="C2429" s="1454"/>
      <c r="D2429" s="1454"/>
      <c r="E2429" s="507"/>
      <c r="F2429" s="507"/>
      <c r="I2429" s="1477" t="s">
        <v>23</v>
      </c>
    </row>
    <row r="2430" spans="1:9" ht="15" customHeight="1">
      <c r="A2430" s="3">
        <v>44320</v>
      </c>
      <c r="B2430" s="81">
        <v>1245</v>
      </c>
      <c r="C2430" s="173">
        <v>32397</v>
      </c>
      <c r="D2430" s="248">
        <v>29004</v>
      </c>
      <c r="E2430" s="137">
        <f t="shared" ref="E2430:E2431" si="670">D2430-C2430</f>
        <v>-3393</v>
      </c>
      <c r="F2430" s="172">
        <f>C2430-C2428</f>
        <v>204</v>
      </c>
      <c r="I2430" s="1478"/>
    </row>
    <row r="2431" spans="1:9" ht="15" customHeight="1">
      <c r="A2431" s="3">
        <v>44321</v>
      </c>
      <c r="B2431" s="81">
        <v>1320</v>
      </c>
      <c r="C2431" s="173">
        <v>32425</v>
      </c>
      <c r="D2431" s="248">
        <v>29550</v>
      </c>
      <c r="E2431" s="137">
        <f t="shared" si="670"/>
        <v>-2875</v>
      </c>
      <c r="F2431" s="172">
        <f t="shared" ref="F2431" si="671">C2431-C2430</f>
        <v>28</v>
      </c>
      <c r="I2431" s="147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35" t="s">
        <v>60</v>
      </c>
      <c r="C2449" s="1435"/>
      <c r="D2449" s="1435"/>
      <c r="E2449" s="1435"/>
      <c r="F2449" s="143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34" t="s">
        <v>61</v>
      </c>
      <c r="C2514" s="1406"/>
      <c r="D2514" s="140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10" t="s">
        <v>60</v>
      </c>
      <c r="C2599" s="1400"/>
      <c r="D2599" s="1400"/>
      <c r="E2599" s="137"/>
      <c r="F2599" s="172"/>
      <c r="I2599" s="316">
        <v>297250</v>
      </c>
    </row>
    <row r="2600" spans="1:9" ht="15" customHeight="1">
      <c r="A2600" s="3">
        <v>44558</v>
      </c>
      <c r="B2600" s="1403"/>
      <c r="C2600" s="1403"/>
      <c r="D2600" s="140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58" t="s">
        <v>61</v>
      </c>
      <c r="C2604" s="1407"/>
      <c r="D2604" s="140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10" t="s">
        <v>60</v>
      </c>
      <c r="C2678" s="1400"/>
      <c r="D2678" s="1400"/>
      <c r="E2678" s="137"/>
      <c r="I2678" s="316">
        <v>344000</v>
      </c>
    </row>
    <row r="2679" spans="1:9" ht="15" customHeight="1">
      <c r="A2679" s="3">
        <v>44669</v>
      </c>
      <c r="B2679" s="1403"/>
      <c r="C2679" s="1403"/>
      <c r="D2679" s="140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58" t="s">
        <v>61</v>
      </c>
      <c r="C2689" s="1458"/>
      <c r="D2689" s="1458"/>
      <c r="E2689" s="507"/>
      <c r="F2689" s="507"/>
      <c r="G2689" s="356"/>
      <c r="H2689" s="362"/>
      <c r="I2689" s="1430"/>
    </row>
    <row r="2690" spans="1:10" ht="15" customHeight="1">
      <c r="A2690" s="3">
        <v>44684</v>
      </c>
      <c r="B2690" s="81">
        <v>3045</v>
      </c>
      <c r="C2690" s="173">
        <v>41300</v>
      </c>
      <c r="D2690" s="248">
        <v>40900</v>
      </c>
      <c r="E2690" s="137">
        <f t="shared" ref="E2690" si="759">D2690-C2690</f>
        <v>-400</v>
      </c>
      <c r="F2690" s="172">
        <f>C2690-C2688</f>
        <v>500</v>
      </c>
      <c r="I2690" s="1431"/>
    </row>
    <row r="2691" spans="1:10" ht="15" customHeight="1">
      <c r="A2691" s="3">
        <v>44685</v>
      </c>
      <c r="B2691" s="81">
        <v>3045</v>
      </c>
      <c r="C2691" s="173">
        <v>40700</v>
      </c>
      <c r="D2691" s="248">
        <v>40425</v>
      </c>
      <c r="E2691" s="137">
        <f t="shared" ref="E2691" si="760">D2691-C2691</f>
        <v>-275</v>
      </c>
      <c r="F2691" s="172">
        <f t="shared" ref="F2691" si="761">C2691-C2690</f>
        <v>-600</v>
      </c>
      <c r="I2691" s="14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14" t="s">
        <v>61</v>
      </c>
      <c r="C2712" s="1414"/>
      <c r="D2712" s="1414"/>
      <c r="E2712" s="1414"/>
      <c r="F2712" s="1414"/>
      <c r="G2712" s="529"/>
      <c r="H2712" s="530"/>
      <c r="I2712" s="316">
        <v>271000</v>
      </c>
    </row>
    <row r="2713" spans="1:9" ht="15" customHeight="1">
      <c r="A2713" s="3">
        <v>44715</v>
      </c>
      <c r="B2713" s="1414"/>
      <c r="C2713" s="1414"/>
      <c r="D2713" s="1414"/>
      <c r="E2713" s="1414"/>
      <c r="F2713" s="141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34" t="s">
        <v>61</v>
      </c>
      <c r="C2774" s="1434"/>
      <c r="D2774" s="1434"/>
      <c r="E2774" s="1434"/>
      <c r="F2774" s="143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30"/>
    </row>
    <row r="2800" spans="1:9" ht="15" customHeight="1">
      <c r="A2800" s="357">
        <v>44838</v>
      </c>
      <c r="B2800" s="81">
        <v>4830</v>
      </c>
      <c r="C2800" s="173">
        <v>20255</v>
      </c>
      <c r="D2800" s="248">
        <v>20300</v>
      </c>
      <c r="E2800" s="137">
        <f t="shared" ref="E2800" si="893">D2800-C2800</f>
        <v>45</v>
      </c>
      <c r="F2800" s="172">
        <f t="shared" si="889"/>
        <v>-90</v>
      </c>
      <c r="I2800" s="1431"/>
    </row>
    <row r="2801" spans="1:9" ht="15" customHeight="1">
      <c r="A2801" s="357">
        <v>44839</v>
      </c>
      <c r="B2801" s="81">
        <v>4810</v>
      </c>
      <c r="C2801" s="173">
        <v>20305</v>
      </c>
      <c r="D2801" s="248">
        <v>20275</v>
      </c>
      <c r="E2801" s="137">
        <f t="shared" ref="E2801" si="894">D2801-C2801</f>
        <v>-30</v>
      </c>
      <c r="F2801" s="172">
        <f t="shared" si="889"/>
        <v>50</v>
      </c>
      <c r="I2801" s="1431"/>
    </row>
    <row r="2802" spans="1:9" ht="15" customHeight="1">
      <c r="A2802" s="357">
        <v>44840</v>
      </c>
      <c r="B2802" s="81">
        <v>4675</v>
      </c>
      <c r="C2802" s="173">
        <v>20250</v>
      </c>
      <c r="D2802" s="248">
        <v>20150</v>
      </c>
      <c r="E2802" s="137">
        <f t="shared" ref="E2802" si="895">D2802-C2802</f>
        <v>-100</v>
      </c>
      <c r="F2802" s="172">
        <f t="shared" ref="F2802" si="896">C2802-C2801</f>
        <v>-55</v>
      </c>
      <c r="I2802" s="1431"/>
    </row>
    <row r="2803" spans="1:9" ht="15" customHeight="1">
      <c r="A2803" s="357">
        <v>44841</v>
      </c>
      <c r="B2803" s="81">
        <v>4690</v>
      </c>
      <c r="C2803" s="173">
        <v>20000</v>
      </c>
      <c r="D2803" s="248">
        <v>19950</v>
      </c>
      <c r="E2803" s="137">
        <f t="shared" ref="E2803" si="897">D2803-C2803</f>
        <v>-50</v>
      </c>
      <c r="F2803" s="172">
        <f t="shared" ref="F2803" si="898">C2803-C2802</f>
        <v>-250</v>
      </c>
      <c r="I2803" s="14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47" t="s">
        <v>61</v>
      </c>
      <c r="C2859" s="1447"/>
      <c r="D2859" s="1447"/>
      <c r="E2859" s="1447"/>
      <c r="F2859" s="1447"/>
      <c r="G2859" s="276"/>
      <c r="H2859" s="471"/>
      <c r="I2859" s="316">
        <v>196750</v>
      </c>
    </row>
    <row r="2860" spans="1:10" ht="15" customHeight="1">
      <c r="A2860" s="357">
        <v>44922</v>
      </c>
      <c r="B2860" s="1447"/>
      <c r="C2860" s="1447"/>
      <c r="D2860" s="1447"/>
      <c r="E2860" s="1447"/>
      <c r="F2860" s="144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58" t="s">
        <v>61</v>
      </c>
      <c r="C2864" s="1458"/>
      <c r="D2864" s="1458"/>
      <c r="E2864" s="1458"/>
      <c r="F2864" s="145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31"/>
    </row>
    <row r="2880" spans="1:10" ht="15" customHeight="1">
      <c r="A2880" s="357">
        <v>44950</v>
      </c>
      <c r="B2880" s="81">
        <v>2945</v>
      </c>
      <c r="C2880" s="173">
        <v>29950</v>
      </c>
      <c r="D2880" s="248">
        <v>29950</v>
      </c>
      <c r="E2880" s="137">
        <f t="shared" si="1007"/>
        <v>0</v>
      </c>
      <c r="F2880" s="172">
        <f t="shared" si="1008"/>
        <v>50</v>
      </c>
      <c r="I2880" s="1431"/>
    </row>
    <row r="2881" spans="1:9" ht="15" customHeight="1">
      <c r="A2881" s="357">
        <v>44951</v>
      </c>
      <c r="B2881" s="81">
        <v>2945</v>
      </c>
      <c r="C2881" s="173">
        <v>30325</v>
      </c>
      <c r="D2881" s="248">
        <v>30350</v>
      </c>
      <c r="E2881" s="137">
        <f t="shared" si="1007"/>
        <v>25</v>
      </c>
      <c r="F2881" s="172">
        <f t="shared" ref="F2881:F2886" si="1009">C2881-C2880</f>
        <v>375</v>
      </c>
      <c r="G2881" s="537"/>
      <c r="H2881" s="276"/>
      <c r="I2881" s="1431"/>
    </row>
    <row r="2882" spans="1:9" ht="15" customHeight="1">
      <c r="A2882" s="357">
        <v>44952</v>
      </c>
      <c r="B2882" s="81">
        <v>3020</v>
      </c>
      <c r="C2882" s="173">
        <v>31450</v>
      </c>
      <c r="D2882" s="248">
        <v>31400</v>
      </c>
      <c r="E2882" s="137">
        <f t="shared" ref="E2882" si="1010">D2882-C2882</f>
        <v>-50</v>
      </c>
      <c r="F2882" s="172">
        <f t="shared" si="1009"/>
        <v>1125</v>
      </c>
      <c r="G2882" s="537"/>
      <c r="H2882" s="276"/>
      <c r="I2882" s="1431"/>
    </row>
    <row r="2883" spans="1:9" ht="15" customHeight="1">
      <c r="A2883" s="357">
        <v>44953</v>
      </c>
      <c r="B2883" s="81">
        <v>3055</v>
      </c>
      <c r="C2883" s="173">
        <v>32050</v>
      </c>
      <c r="D2883" s="248">
        <v>32100</v>
      </c>
      <c r="E2883" s="137">
        <f t="shared" ref="E2883" si="1011">D2883-C2883</f>
        <v>50</v>
      </c>
      <c r="F2883" s="172">
        <f t="shared" si="1009"/>
        <v>600</v>
      </c>
      <c r="G2883" s="537"/>
      <c r="H2883" s="276"/>
      <c r="I2883" s="14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34"/>
      <c r="C2933" s="1434"/>
      <c r="D2933" s="1434"/>
      <c r="E2933" s="1434"/>
      <c r="F2933" s="1434"/>
      <c r="I2933" s="316">
        <v>195750</v>
      </c>
    </row>
    <row r="2934" spans="1:9" ht="15" customHeight="1">
      <c r="A2934" s="357">
        <v>45026</v>
      </c>
      <c r="B2934" s="1434"/>
      <c r="C2934" s="1434"/>
      <c r="D2934" s="1434"/>
      <c r="E2934" s="1434"/>
      <c r="F2934" s="143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34"/>
      <c r="C2949" s="1434"/>
      <c r="D2949" s="1434"/>
      <c r="E2949" s="1434"/>
      <c r="F2949" s="1434"/>
      <c r="I2949" s="1431"/>
    </row>
    <row r="2950" spans="1:9" ht="15" customHeight="1">
      <c r="A2950" s="357">
        <v>45048</v>
      </c>
      <c r="B2950" s="81">
        <v>1545</v>
      </c>
      <c r="C2950" s="173">
        <v>26800</v>
      </c>
      <c r="D2950" s="248">
        <v>26400</v>
      </c>
      <c r="E2950" s="576">
        <f t="shared" ref="E2950:E2951" si="1086">D2950-C2950</f>
        <v>-400</v>
      </c>
      <c r="F2950" s="577">
        <f>C2950-C2948</f>
        <v>450</v>
      </c>
      <c r="I2950" s="1431"/>
    </row>
    <row r="2951" spans="1:9" ht="15" customHeight="1">
      <c r="A2951" s="357">
        <v>45049</v>
      </c>
      <c r="B2951" s="81">
        <v>1535</v>
      </c>
      <c r="C2951" s="173">
        <v>27125</v>
      </c>
      <c r="D2951" s="248">
        <v>26875</v>
      </c>
      <c r="E2951" s="576">
        <f t="shared" si="1086"/>
        <v>-250</v>
      </c>
      <c r="F2951" s="577">
        <f t="shared" ref="F2951" si="1087">C2951-C2950</f>
        <v>325</v>
      </c>
      <c r="I2951" s="1431"/>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76"/>
      <c r="C2954" s="1476"/>
      <c r="D2954" s="1476"/>
      <c r="E2954" s="1476"/>
      <c r="F2954" s="147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34"/>
      <c r="C2969" s="1434"/>
      <c r="D2969" s="1434"/>
      <c r="E2969" s="1434"/>
      <c r="F2969" s="143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33"/>
    </row>
    <row r="2988" spans="1:9" ht="15" customHeight="1">
      <c r="A2988" s="357">
        <v>45100</v>
      </c>
      <c r="B2988" s="81">
        <v>2730</v>
      </c>
      <c r="C2988" s="173">
        <v>28195</v>
      </c>
      <c r="D2988" s="248">
        <v>26575</v>
      </c>
      <c r="E2988" s="137">
        <f t="shared" si="1126"/>
        <v>-1620</v>
      </c>
      <c r="F2988" s="577">
        <f t="shared" si="1127"/>
        <v>-455</v>
      </c>
      <c r="I2988" s="1433"/>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34"/>
      <c r="C3034" s="1434"/>
      <c r="D3034" s="1434"/>
      <c r="E3034" s="1434"/>
      <c r="F3034" s="1434"/>
      <c r="G3034" s="1434"/>
      <c r="H3034" s="147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32"/>
    </row>
    <row r="3151" spans="1:9" ht="15" customHeight="1">
      <c r="A3151" s="1192">
        <v>45334</v>
      </c>
      <c r="B3151" s="81">
        <v>6280</v>
      </c>
      <c r="C3151" s="173">
        <v>26650</v>
      </c>
      <c r="D3151" s="248">
        <v>26850</v>
      </c>
      <c r="E3151" s="137">
        <f t="shared" si="1296"/>
        <v>200</v>
      </c>
      <c r="F3151" s="577">
        <f t="shared" si="1292"/>
        <v>670</v>
      </c>
      <c r="G3151" s="537"/>
      <c r="H3151" s="1093"/>
      <c r="I3151" s="1432"/>
    </row>
    <row r="3152" spans="1:9" ht="15" customHeight="1">
      <c r="A3152" s="1196">
        <v>45335</v>
      </c>
      <c r="B3152" s="81">
        <v>6280</v>
      </c>
      <c r="C3152" s="173">
        <v>27500</v>
      </c>
      <c r="D3152" s="248">
        <v>27680</v>
      </c>
      <c r="E3152" s="137">
        <f t="shared" si="1296"/>
        <v>180</v>
      </c>
      <c r="F3152" s="577">
        <f t="shared" si="1292"/>
        <v>850</v>
      </c>
      <c r="G3152" s="537"/>
      <c r="H3152" s="1093"/>
      <c r="I3152" s="1432"/>
    </row>
    <row r="3153" spans="1:9" ht="15" customHeight="1">
      <c r="A3153" s="1198">
        <v>45336</v>
      </c>
      <c r="B3153" s="81">
        <v>6215</v>
      </c>
      <c r="C3153" s="173">
        <v>27265</v>
      </c>
      <c r="D3153" s="248">
        <v>27500</v>
      </c>
      <c r="E3153" s="137">
        <f t="shared" si="1296"/>
        <v>235</v>
      </c>
      <c r="F3153" s="577">
        <f t="shared" si="1292"/>
        <v>-235</v>
      </c>
      <c r="G3153" s="537"/>
      <c r="H3153" s="1093"/>
      <c r="I3153" s="1432"/>
    </row>
    <row r="3154" spans="1:9" ht="15" customHeight="1">
      <c r="A3154" s="1200">
        <v>45337</v>
      </c>
      <c r="B3154" s="81">
        <v>6155</v>
      </c>
      <c r="C3154" s="173">
        <v>27275</v>
      </c>
      <c r="D3154" s="248">
        <v>27550</v>
      </c>
      <c r="E3154" s="137">
        <f t="shared" si="1296"/>
        <v>275</v>
      </c>
      <c r="F3154" s="577">
        <f t="shared" ref="F3154:F3155" si="1297">C3154-C3153</f>
        <v>10</v>
      </c>
      <c r="I3154" s="1432"/>
    </row>
    <row r="3155" spans="1:9" ht="15" customHeight="1">
      <c r="A3155" s="1202">
        <v>45338</v>
      </c>
      <c r="B3155" s="81">
        <v>5950</v>
      </c>
      <c r="C3155" s="173">
        <v>26950</v>
      </c>
      <c r="D3155" s="248">
        <v>27105</v>
      </c>
      <c r="E3155" s="137">
        <f t="shared" si="1296"/>
        <v>155</v>
      </c>
      <c r="F3155" s="577">
        <f t="shared" si="1297"/>
        <v>-325</v>
      </c>
      <c r="G3155" s="537"/>
      <c r="H3155" s="1093"/>
      <c r="I3155" s="1432"/>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31"/>
    </row>
    <row r="3188" spans="1:9" ht="15" customHeight="1">
      <c r="A3188" s="1270">
        <v>45387</v>
      </c>
      <c r="B3188" s="81">
        <v>4365</v>
      </c>
      <c r="C3188" s="173">
        <v>28705</v>
      </c>
      <c r="D3188" s="248">
        <v>28900</v>
      </c>
      <c r="E3188" s="137">
        <f t="shared" si="1296"/>
        <v>195</v>
      </c>
      <c r="F3188" s="577">
        <f t="shared" si="1315"/>
        <v>255</v>
      </c>
      <c r="I3188" s="1431"/>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08"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30"/>
    </row>
    <row r="3207" spans="1:9" ht="15" customHeight="1">
      <c r="A3207" s="1310">
        <v>45414</v>
      </c>
      <c r="B3207" s="81">
        <v>4825</v>
      </c>
      <c r="C3207" s="173">
        <v>31375</v>
      </c>
      <c r="D3207" s="248">
        <v>31150</v>
      </c>
      <c r="E3207" s="137">
        <f t="shared" si="1318"/>
        <v>-225</v>
      </c>
      <c r="F3207" s="577">
        <f t="shared" ref="F3207" si="1322">C3207-C3206</f>
        <v>225</v>
      </c>
      <c r="G3207" s="537"/>
      <c r="H3207" s="1093"/>
      <c r="I3207" s="1431"/>
    </row>
    <row r="3208" spans="1:9" ht="15" customHeight="1">
      <c r="A3208" s="1312">
        <v>45415</v>
      </c>
      <c r="B3208" s="81">
        <v>4835</v>
      </c>
      <c r="C3208" s="173">
        <v>32050</v>
      </c>
      <c r="D3208" s="248">
        <v>31900</v>
      </c>
      <c r="E3208" s="137">
        <f t="shared" si="1318"/>
        <v>-150</v>
      </c>
      <c r="F3208" s="577">
        <f t="shared" ref="F3208" si="1323">C3208-C3207</f>
        <v>675</v>
      </c>
      <c r="G3208" s="546">
        <f>AVERAGE($C$3206:C3208)</f>
        <v>31525</v>
      </c>
      <c r="H3208" s="506">
        <f>AVERAGE($C$3122:C3208)</f>
        <v>27772.126436781607</v>
      </c>
      <c r="I3208" s="1431"/>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53" priority="1080" operator="lessThan">
      <formula>0</formula>
    </cfRule>
  </conditionalFormatting>
  <conditionalFormatting sqref="F2430:F2448">
    <cfRule type="cellIs" dxfId="252" priority="1060" operator="lessThan">
      <formula>0</formula>
    </cfRule>
  </conditionalFormatting>
  <conditionalFormatting sqref="F2450:F2688">
    <cfRule type="cellIs" dxfId="251" priority="1016" operator="lessThan">
      <formula>0</formula>
    </cfRule>
  </conditionalFormatting>
  <conditionalFormatting sqref="F2690:F2711">
    <cfRule type="cellIs" dxfId="250" priority="961" operator="lessThan">
      <formula>0</formula>
    </cfRule>
  </conditionalFormatting>
  <conditionalFormatting sqref="F2714:F2773">
    <cfRule type="cellIs" dxfId="249" priority="781" operator="lessThan">
      <formula>0</formula>
    </cfRule>
  </conditionalFormatting>
  <conditionalFormatting sqref="F2775:F2858">
    <cfRule type="cellIs" dxfId="248" priority="538" operator="lessThan">
      <formula>0</formula>
    </cfRule>
  </conditionalFormatting>
  <conditionalFormatting sqref="F2861:F2863">
    <cfRule type="cellIs" dxfId="247" priority="526" operator="lessThan">
      <formula>0</formula>
    </cfRule>
  </conditionalFormatting>
  <conditionalFormatting sqref="F2865:F2932">
    <cfRule type="cellIs" dxfId="246" priority="298" operator="lessThan">
      <formula>0</formula>
    </cfRule>
  </conditionalFormatting>
  <conditionalFormatting sqref="F2935:F2944 F3209:F1048576">
    <cfRule type="cellIs" dxfId="245" priority="265" operator="lessThan">
      <formula>0</formula>
    </cfRule>
  </conditionalFormatting>
  <conditionalFormatting sqref="F2945">
    <cfRule type="cellIs" dxfId="244" priority="264" operator="lessThan">
      <formula>0</formula>
    </cfRule>
  </conditionalFormatting>
  <conditionalFormatting sqref="F2946">
    <cfRule type="cellIs" dxfId="243" priority="263" operator="lessThan">
      <formula>0</formula>
    </cfRule>
  </conditionalFormatting>
  <conditionalFormatting sqref="F2947">
    <cfRule type="cellIs" dxfId="242" priority="262" operator="lessThan">
      <formula>0</formula>
    </cfRule>
  </conditionalFormatting>
  <conditionalFormatting sqref="F2948">
    <cfRule type="cellIs" dxfId="241" priority="260" operator="lessThan">
      <formula>0</formula>
    </cfRule>
  </conditionalFormatting>
  <conditionalFormatting sqref="F2950">
    <cfRule type="cellIs" dxfId="240" priority="259" operator="lessThan">
      <formula>0</formula>
    </cfRule>
  </conditionalFormatting>
  <conditionalFormatting sqref="F2951">
    <cfRule type="cellIs" dxfId="239" priority="258" operator="lessThan">
      <formula>0</formula>
    </cfRule>
  </conditionalFormatting>
  <conditionalFormatting sqref="F2952">
    <cfRule type="cellIs" dxfId="238" priority="257" operator="lessThan">
      <formula>0</formula>
    </cfRule>
  </conditionalFormatting>
  <conditionalFormatting sqref="F2953">
    <cfRule type="cellIs" dxfId="237" priority="256" operator="lessThan">
      <formula>0</formula>
    </cfRule>
  </conditionalFormatting>
  <conditionalFormatting sqref="F2955">
    <cfRule type="cellIs" dxfId="236" priority="254" operator="lessThan">
      <formula>0</formula>
    </cfRule>
  </conditionalFormatting>
  <conditionalFormatting sqref="F2956">
    <cfRule type="cellIs" dxfId="235" priority="253" operator="lessThan">
      <formula>0</formula>
    </cfRule>
  </conditionalFormatting>
  <conditionalFormatting sqref="F2957">
    <cfRule type="cellIs" dxfId="234" priority="252" operator="lessThan">
      <formula>0</formula>
    </cfRule>
  </conditionalFormatting>
  <conditionalFormatting sqref="F2958">
    <cfRule type="cellIs" dxfId="233" priority="251" operator="lessThan">
      <formula>0</formula>
    </cfRule>
  </conditionalFormatting>
  <conditionalFormatting sqref="F2959">
    <cfRule type="cellIs" dxfId="232" priority="250" operator="lessThan">
      <formula>0</formula>
    </cfRule>
  </conditionalFormatting>
  <conditionalFormatting sqref="F2960">
    <cfRule type="cellIs" dxfId="231" priority="248" operator="lessThan">
      <formula>0</formula>
    </cfRule>
  </conditionalFormatting>
  <conditionalFormatting sqref="F2961">
    <cfRule type="cellIs" dxfId="230" priority="247" operator="lessThan">
      <formula>0</formula>
    </cfRule>
  </conditionalFormatting>
  <conditionalFormatting sqref="F2962">
    <cfRule type="cellIs" dxfId="229" priority="246" operator="lessThan">
      <formula>0</formula>
    </cfRule>
  </conditionalFormatting>
  <conditionalFormatting sqref="F2963">
    <cfRule type="cellIs" dxfId="228" priority="245" operator="lessThan">
      <formula>0</formula>
    </cfRule>
  </conditionalFormatting>
  <conditionalFormatting sqref="F2964">
    <cfRule type="cellIs" dxfId="227" priority="244" operator="lessThan">
      <formula>0</formula>
    </cfRule>
  </conditionalFormatting>
  <conditionalFormatting sqref="F2965">
    <cfRule type="cellIs" dxfId="226" priority="243" operator="lessThan">
      <formula>0</formula>
    </cfRule>
  </conditionalFormatting>
  <conditionalFormatting sqref="F2966">
    <cfRule type="cellIs" dxfId="225" priority="242" operator="lessThan">
      <formula>0</formula>
    </cfRule>
  </conditionalFormatting>
  <conditionalFormatting sqref="F2967">
    <cfRule type="cellIs" dxfId="224" priority="241" operator="lessThan">
      <formula>0</formula>
    </cfRule>
  </conditionalFormatting>
  <conditionalFormatting sqref="F2968">
    <cfRule type="cellIs" dxfId="223" priority="240" operator="lessThan">
      <formula>0</formula>
    </cfRule>
  </conditionalFormatting>
  <conditionalFormatting sqref="F2970">
    <cfRule type="cellIs" dxfId="222" priority="239" operator="lessThan">
      <formula>0</formula>
    </cfRule>
  </conditionalFormatting>
  <conditionalFormatting sqref="F2971">
    <cfRule type="cellIs" dxfId="221" priority="238" operator="lessThan">
      <formula>0</formula>
    </cfRule>
  </conditionalFormatting>
  <conditionalFormatting sqref="F2972">
    <cfRule type="cellIs" dxfId="220" priority="237" operator="lessThan">
      <formula>0</formula>
    </cfRule>
  </conditionalFormatting>
  <conditionalFormatting sqref="F2973">
    <cfRule type="cellIs" dxfId="219" priority="236" operator="lessThan">
      <formula>0</formula>
    </cfRule>
  </conditionalFormatting>
  <conditionalFormatting sqref="F2974">
    <cfRule type="cellIs" dxfId="218" priority="235" operator="lessThan">
      <formula>0</formula>
    </cfRule>
  </conditionalFormatting>
  <conditionalFormatting sqref="F2975">
    <cfRule type="cellIs" dxfId="217" priority="234" operator="lessThan">
      <formula>0</formula>
    </cfRule>
  </conditionalFormatting>
  <conditionalFormatting sqref="F2976">
    <cfRule type="cellIs" dxfId="216" priority="233" operator="lessThan">
      <formula>0</formula>
    </cfRule>
  </conditionalFormatting>
  <conditionalFormatting sqref="F2977">
    <cfRule type="cellIs" dxfId="215" priority="231" operator="lessThan">
      <formula>0</formula>
    </cfRule>
  </conditionalFormatting>
  <conditionalFormatting sqref="F2978">
    <cfRule type="cellIs" dxfId="214" priority="230" operator="lessThan">
      <formula>0</formula>
    </cfRule>
  </conditionalFormatting>
  <conditionalFormatting sqref="F2979">
    <cfRule type="cellIs" dxfId="213" priority="229" operator="lessThan">
      <formula>0</formula>
    </cfRule>
  </conditionalFormatting>
  <conditionalFormatting sqref="F2980">
    <cfRule type="cellIs" dxfId="212" priority="228" operator="lessThan">
      <formula>0</formula>
    </cfRule>
  </conditionalFormatting>
  <conditionalFormatting sqref="F2981">
    <cfRule type="cellIs" dxfId="211" priority="227" operator="lessThan">
      <formula>0</formula>
    </cfRule>
  </conditionalFormatting>
  <conditionalFormatting sqref="F2982">
    <cfRule type="cellIs" dxfId="210" priority="226" operator="lessThan">
      <formula>0</formula>
    </cfRule>
  </conditionalFormatting>
  <conditionalFormatting sqref="F2983">
    <cfRule type="cellIs" dxfId="209" priority="225" operator="lessThan">
      <formula>0</formula>
    </cfRule>
  </conditionalFormatting>
  <conditionalFormatting sqref="F2984">
    <cfRule type="cellIs" dxfId="208" priority="224" operator="lessThan">
      <formula>0</formula>
    </cfRule>
  </conditionalFormatting>
  <conditionalFormatting sqref="F2985">
    <cfRule type="cellIs" dxfId="207" priority="223" operator="lessThan">
      <formula>0</formula>
    </cfRule>
  </conditionalFormatting>
  <conditionalFormatting sqref="F2986">
    <cfRule type="cellIs" dxfId="206" priority="222" operator="lessThan">
      <formula>0</formula>
    </cfRule>
  </conditionalFormatting>
  <conditionalFormatting sqref="F2987">
    <cfRule type="cellIs" dxfId="205" priority="221" operator="lessThan">
      <formula>0</formula>
    </cfRule>
  </conditionalFormatting>
  <conditionalFormatting sqref="F2988">
    <cfRule type="cellIs" dxfId="204" priority="220" operator="lessThan">
      <formula>0</formula>
    </cfRule>
  </conditionalFormatting>
  <conditionalFormatting sqref="F2989">
    <cfRule type="cellIs" dxfId="203" priority="219" operator="lessThan">
      <formula>0</formula>
    </cfRule>
  </conditionalFormatting>
  <conditionalFormatting sqref="F2990">
    <cfRule type="cellIs" dxfId="202" priority="218" operator="lessThan">
      <formula>0</formula>
    </cfRule>
  </conditionalFormatting>
  <conditionalFormatting sqref="F2991">
    <cfRule type="cellIs" dxfId="201" priority="217" operator="lessThan">
      <formula>0</formula>
    </cfRule>
  </conditionalFormatting>
  <conditionalFormatting sqref="F2992">
    <cfRule type="cellIs" dxfId="200" priority="216" operator="lessThan">
      <formula>0</formula>
    </cfRule>
  </conditionalFormatting>
  <conditionalFormatting sqref="F2993">
    <cfRule type="cellIs" dxfId="199" priority="215" operator="lessThan">
      <formula>0</formula>
    </cfRule>
  </conditionalFormatting>
  <conditionalFormatting sqref="F2994">
    <cfRule type="cellIs" dxfId="198" priority="21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7" priority="21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6" priority="21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5" priority="21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4" priority="20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3" priority="20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2" priority="20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1" priority="20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0" priority="205" operator="lessThan">
      <formula>0</formula>
    </cfRule>
  </conditionalFormatting>
  <conditionalFormatting sqref="F3003">
    <cfRule type="cellIs" dxfId="189" priority="204" operator="lessThan">
      <formula>0</formula>
    </cfRule>
  </conditionalFormatting>
  <conditionalFormatting sqref="F3004">
    <cfRule type="cellIs" dxfId="188" priority="203" operator="lessThan">
      <formula>0</formula>
    </cfRule>
  </conditionalFormatting>
  <conditionalFormatting sqref="F3005">
    <cfRule type="cellIs" dxfId="187" priority="202" operator="lessThan">
      <formula>0</formula>
    </cfRule>
  </conditionalFormatting>
  <conditionalFormatting sqref="F3006">
    <cfRule type="cellIs" dxfId="186" priority="201" operator="lessThan">
      <formula>0</formula>
    </cfRule>
  </conditionalFormatting>
  <conditionalFormatting sqref="F3007">
    <cfRule type="cellIs" dxfId="185" priority="200" operator="lessThan">
      <formula>0</formula>
    </cfRule>
  </conditionalFormatting>
  <conditionalFormatting sqref="F3008">
    <cfRule type="cellIs" dxfId="184" priority="199" operator="lessThan">
      <formula>0</formula>
    </cfRule>
  </conditionalFormatting>
  <conditionalFormatting sqref="F3009">
    <cfRule type="cellIs" dxfId="183" priority="198" operator="lessThan">
      <formula>0</formula>
    </cfRule>
  </conditionalFormatting>
  <conditionalFormatting sqref="F3010">
    <cfRule type="cellIs" dxfId="182" priority="197" operator="lessThan">
      <formula>0</formula>
    </cfRule>
  </conditionalFormatting>
  <conditionalFormatting sqref="F3011">
    <cfRule type="cellIs" dxfId="181" priority="196" operator="lessThan">
      <formula>0</formula>
    </cfRule>
  </conditionalFormatting>
  <conditionalFormatting sqref="F3012">
    <cfRule type="cellIs" dxfId="180" priority="195" operator="lessThan">
      <formula>0</formula>
    </cfRule>
  </conditionalFormatting>
  <conditionalFormatting sqref="F3013">
    <cfRule type="cellIs" dxfId="179" priority="194" operator="lessThan">
      <formula>0</formula>
    </cfRule>
  </conditionalFormatting>
  <conditionalFormatting sqref="F3014">
    <cfRule type="cellIs" dxfId="178" priority="193" operator="lessThan">
      <formula>0</formula>
    </cfRule>
  </conditionalFormatting>
  <conditionalFormatting sqref="F3015">
    <cfRule type="cellIs" dxfId="177" priority="192" operator="lessThan">
      <formula>0</formula>
    </cfRule>
  </conditionalFormatting>
  <conditionalFormatting sqref="F3016">
    <cfRule type="cellIs" dxfId="176" priority="191" operator="lessThan">
      <formula>0</formula>
    </cfRule>
  </conditionalFormatting>
  <conditionalFormatting sqref="F3017">
    <cfRule type="cellIs" dxfId="175" priority="190" operator="lessThan">
      <formula>0</formula>
    </cfRule>
  </conditionalFormatting>
  <conditionalFormatting sqref="F3018">
    <cfRule type="cellIs" dxfId="174" priority="189" operator="lessThan">
      <formula>0</formula>
    </cfRule>
  </conditionalFormatting>
  <conditionalFormatting sqref="F3019">
    <cfRule type="cellIs" dxfId="173" priority="186" operator="lessThan">
      <formula>0</formula>
    </cfRule>
  </conditionalFormatting>
  <conditionalFormatting sqref="F3020">
    <cfRule type="cellIs" dxfId="172" priority="185" operator="lessThan">
      <formula>0</formula>
    </cfRule>
  </conditionalFormatting>
  <conditionalFormatting sqref="F3021">
    <cfRule type="cellIs" dxfId="171" priority="184" operator="lessThan">
      <formula>0</formula>
    </cfRule>
  </conditionalFormatting>
  <conditionalFormatting sqref="F3022">
    <cfRule type="cellIs" dxfId="170" priority="183" operator="lessThan">
      <formula>0</formula>
    </cfRule>
  </conditionalFormatting>
  <conditionalFormatting sqref="F3023">
    <cfRule type="cellIs" dxfId="169" priority="182" operator="lessThan">
      <formula>0</formula>
    </cfRule>
  </conditionalFormatting>
  <conditionalFormatting sqref="F3024">
    <cfRule type="cellIs" dxfId="168" priority="181" operator="lessThan">
      <formula>0</formula>
    </cfRule>
  </conditionalFormatting>
  <conditionalFormatting sqref="F3025">
    <cfRule type="cellIs" dxfId="167" priority="180" operator="lessThan">
      <formula>0</formula>
    </cfRule>
  </conditionalFormatting>
  <conditionalFormatting sqref="F3026">
    <cfRule type="cellIs" dxfId="166" priority="179" operator="lessThan">
      <formula>0</formula>
    </cfRule>
  </conditionalFormatting>
  <conditionalFormatting sqref="F3027">
    <cfRule type="cellIs" dxfId="165" priority="178" operator="lessThan">
      <formula>0</formula>
    </cfRule>
  </conditionalFormatting>
  <conditionalFormatting sqref="F3028">
    <cfRule type="cellIs" dxfId="164" priority="177" operator="lessThan">
      <formula>0</formula>
    </cfRule>
  </conditionalFormatting>
  <conditionalFormatting sqref="F3029">
    <cfRule type="cellIs" dxfId="163" priority="176" operator="lessThan">
      <formula>0</formula>
    </cfRule>
  </conditionalFormatting>
  <conditionalFormatting sqref="F3030">
    <cfRule type="cellIs" dxfId="162" priority="175" operator="lessThan">
      <formula>0</formula>
    </cfRule>
  </conditionalFormatting>
  <conditionalFormatting sqref="F3031">
    <cfRule type="cellIs" dxfId="161" priority="174" operator="lessThan">
      <formula>0</formula>
    </cfRule>
  </conditionalFormatting>
  <conditionalFormatting sqref="F3032">
    <cfRule type="cellIs" dxfId="160" priority="173" operator="lessThan">
      <formula>0</formula>
    </cfRule>
  </conditionalFormatting>
  <conditionalFormatting sqref="F3033">
    <cfRule type="cellIs" dxfId="159" priority="172" operator="lessThan">
      <formula>0</formula>
    </cfRule>
  </conditionalFormatting>
  <conditionalFormatting sqref="F3035">
    <cfRule type="cellIs" dxfId="158" priority="170" operator="lessThan">
      <formula>0</formula>
    </cfRule>
  </conditionalFormatting>
  <conditionalFormatting sqref="F3036">
    <cfRule type="cellIs" dxfId="157" priority="169" operator="lessThan">
      <formula>0</formula>
    </cfRule>
  </conditionalFormatting>
  <conditionalFormatting sqref="F3037">
    <cfRule type="cellIs" dxfId="156" priority="168" operator="lessThan">
      <formula>0</formula>
    </cfRule>
  </conditionalFormatting>
  <conditionalFormatting sqref="F3038">
    <cfRule type="cellIs" dxfId="155" priority="167" operator="lessThan">
      <formula>0</formula>
    </cfRule>
  </conditionalFormatting>
  <conditionalFormatting sqref="F3039">
    <cfRule type="cellIs" dxfId="154" priority="165" operator="lessThan">
      <formula>0</formula>
    </cfRule>
  </conditionalFormatting>
  <conditionalFormatting sqref="F3040">
    <cfRule type="cellIs" dxfId="153" priority="164" operator="lessThan">
      <formula>0</formula>
    </cfRule>
  </conditionalFormatting>
  <conditionalFormatting sqref="F3041">
    <cfRule type="cellIs" dxfId="152" priority="163" operator="lessThan">
      <formula>0</formula>
    </cfRule>
  </conditionalFormatting>
  <conditionalFormatting sqref="F3042">
    <cfRule type="cellIs" dxfId="151" priority="162" operator="lessThan">
      <formula>0</formula>
    </cfRule>
  </conditionalFormatting>
  <conditionalFormatting sqref="F3043">
    <cfRule type="cellIs" dxfId="150" priority="161" operator="lessThan">
      <formula>0</formula>
    </cfRule>
  </conditionalFormatting>
  <conditionalFormatting sqref="F3044">
    <cfRule type="cellIs" dxfId="149" priority="160" operator="lessThan">
      <formula>0</formula>
    </cfRule>
  </conditionalFormatting>
  <conditionalFormatting sqref="F3045">
    <cfRule type="cellIs" dxfId="148" priority="159" operator="lessThan">
      <formula>0</formula>
    </cfRule>
  </conditionalFormatting>
  <conditionalFormatting sqref="F3046">
    <cfRule type="cellIs" dxfId="147" priority="158" operator="lessThan">
      <formula>0</formula>
    </cfRule>
  </conditionalFormatting>
  <conditionalFormatting sqref="F3047">
    <cfRule type="cellIs" dxfId="146" priority="157" operator="lessThan">
      <formula>0</formula>
    </cfRule>
  </conditionalFormatting>
  <conditionalFormatting sqref="F3048">
    <cfRule type="cellIs" dxfId="145" priority="156" operator="lessThan">
      <formula>0</formula>
    </cfRule>
  </conditionalFormatting>
  <conditionalFormatting sqref="F3049">
    <cfRule type="cellIs" dxfId="144" priority="155" operator="lessThan">
      <formula>0</formula>
    </cfRule>
  </conditionalFormatting>
  <conditionalFormatting sqref="F3050">
    <cfRule type="cellIs" dxfId="143" priority="154" operator="lessThan">
      <formula>0</formula>
    </cfRule>
  </conditionalFormatting>
  <conditionalFormatting sqref="F3051">
    <cfRule type="cellIs" dxfId="142" priority="153" operator="lessThan">
      <formula>0</formula>
    </cfRule>
  </conditionalFormatting>
  <conditionalFormatting sqref="F3052">
    <cfRule type="cellIs" dxfId="141" priority="152" operator="lessThan">
      <formula>0</formula>
    </cfRule>
  </conditionalFormatting>
  <conditionalFormatting sqref="F3053">
    <cfRule type="cellIs" dxfId="140" priority="151" operator="lessThan">
      <formula>0</formula>
    </cfRule>
  </conditionalFormatting>
  <conditionalFormatting sqref="F3054">
    <cfRule type="cellIs" dxfId="139" priority="150" operator="lessThan">
      <formula>0</formula>
    </cfRule>
  </conditionalFormatting>
  <conditionalFormatting sqref="F3055">
    <cfRule type="cellIs" dxfId="138" priority="149" operator="lessThan">
      <formula>0</formula>
    </cfRule>
  </conditionalFormatting>
  <conditionalFormatting sqref="F3056">
    <cfRule type="cellIs" dxfId="137" priority="148" operator="lessThan">
      <formula>0</formula>
    </cfRule>
  </conditionalFormatting>
  <conditionalFormatting sqref="F3057">
    <cfRule type="cellIs" dxfId="136" priority="147" operator="lessThan">
      <formula>0</formula>
    </cfRule>
  </conditionalFormatting>
  <conditionalFormatting sqref="F3058">
    <cfRule type="cellIs" dxfId="135" priority="146" operator="lessThan">
      <formula>0</formula>
    </cfRule>
  </conditionalFormatting>
  <conditionalFormatting sqref="F3059">
    <cfRule type="cellIs" dxfId="134" priority="145" operator="lessThan">
      <formula>0</formula>
    </cfRule>
  </conditionalFormatting>
  <conditionalFormatting sqref="F3060">
    <cfRule type="cellIs" dxfId="133" priority="144" operator="lessThan">
      <formula>0</formula>
    </cfRule>
  </conditionalFormatting>
  <conditionalFormatting sqref="F3061">
    <cfRule type="cellIs" dxfId="132" priority="143" operator="lessThan">
      <formula>0</formula>
    </cfRule>
  </conditionalFormatting>
  <conditionalFormatting sqref="F3062">
    <cfRule type="cellIs" dxfId="131" priority="142" operator="lessThan">
      <formula>0</formula>
    </cfRule>
  </conditionalFormatting>
  <conditionalFormatting sqref="F3063">
    <cfRule type="cellIs" dxfId="130" priority="141" operator="lessThan">
      <formula>0</formula>
    </cfRule>
  </conditionalFormatting>
  <conditionalFormatting sqref="F3064">
    <cfRule type="cellIs" dxfId="129" priority="140" operator="lessThan">
      <formula>0</formula>
    </cfRule>
  </conditionalFormatting>
  <conditionalFormatting sqref="F3065">
    <cfRule type="cellIs" dxfId="128" priority="139" operator="lessThan">
      <formula>0</formula>
    </cfRule>
  </conditionalFormatting>
  <conditionalFormatting sqref="F3066">
    <cfRule type="cellIs" dxfId="127" priority="138" operator="lessThan">
      <formula>0</formula>
    </cfRule>
  </conditionalFormatting>
  <conditionalFormatting sqref="F3067">
    <cfRule type="cellIs" dxfId="126" priority="137" operator="lessThan">
      <formula>0</formula>
    </cfRule>
  </conditionalFormatting>
  <conditionalFormatting sqref="F3068">
    <cfRule type="cellIs" dxfId="125" priority="136" operator="lessThan">
      <formula>0</formula>
    </cfRule>
  </conditionalFormatting>
  <conditionalFormatting sqref="F3069">
    <cfRule type="cellIs" dxfId="124" priority="135" operator="lessThan">
      <formula>0</formula>
    </cfRule>
  </conditionalFormatting>
  <conditionalFormatting sqref="F3070">
    <cfRule type="cellIs" dxfId="123" priority="134" operator="lessThan">
      <formula>0</formula>
    </cfRule>
  </conditionalFormatting>
  <conditionalFormatting sqref="F3071">
    <cfRule type="cellIs" dxfId="122" priority="133" operator="lessThan">
      <formula>0</formula>
    </cfRule>
  </conditionalFormatting>
  <conditionalFormatting sqref="F3072">
    <cfRule type="cellIs" dxfId="121" priority="132" operator="lessThan">
      <formula>0</formula>
    </cfRule>
  </conditionalFormatting>
  <conditionalFormatting sqref="F3073">
    <cfRule type="cellIs" dxfId="120" priority="131" operator="lessThan">
      <formula>0</formula>
    </cfRule>
  </conditionalFormatting>
  <conditionalFormatting sqref="F3074">
    <cfRule type="cellIs" dxfId="119" priority="130" operator="lessThan">
      <formula>0</formula>
    </cfRule>
  </conditionalFormatting>
  <conditionalFormatting sqref="F3075">
    <cfRule type="cellIs" dxfId="118" priority="129" operator="lessThan">
      <formula>0</formula>
    </cfRule>
  </conditionalFormatting>
  <conditionalFormatting sqref="F3076">
    <cfRule type="cellIs" dxfId="117" priority="128" operator="lessThan">
      <formula>0</formula>
    </cfRule>
  </conditionalFormatting>
  <conditionalFormatting sqref="F3077">
    <cfRule type="cellIs" dxfId="116" priority="127" operator="lessThan">
      <formula>0</formula>
    </cfRule>
  </conditionalFormatting>
  <conditionalFormatting sqref="F3078">
    <cfRule type="cellIs" dxfId="115" priority="125" operator="lessThan">
      <formula>0</formula>
    </cfRule>
  </conditionalFormatting>
  <conditionalFormatting sqref="F3079">
    <cfRule type="cellIs" dxfId="114" priority="124" operator="lessThan">
      <formula>0</formula>
    </cfRule>
  </conditionalFormatting>
  <conditionalFormatting sqref="F3080">
    <cfRule type="cellIs" dxfId="113" priority="119" operator="lessThan">
      <formula>0</formula>
    </cfRule>
  </conditionalFormatting>
  <conditionalFormatting sqref="F3081">
    <cfRule type="cellIs" dxfId="112" priority="118" operator="lessThan">
      <formula>0</formula>
    </cfRule>
  </conditionalFormatting>
  <conditionalFormatting sqref="F3082">
    <cfRule type="cellIs" dxfId="111" priority="116" operator="lessThan">
      <formula>0</formula>
    </cfRule>
  </conditionalFormatting>
  <conditionalFormatting sqref="F3083">
    <cfRule type="cellIs" dxfId="110" priority="115" operator="lessThan">
      <formula>0</formula>
    </cfRule>
  </conditionalFormatting>
  <conditionalFormatting sqref="F3084">
    <cfRule type="cellIs" dxfId="109" priority="114" operator="lessThan">
      <formula>0</formula>
    </cfRule>
  </conditionalFormatting>
  <conditionalFormatting sqref="F3085">
    <cfRule type="cellIs" dxfId="108" priority="113" operator="lessThan">
      <formula>0</formula>
    </cfRule>
  </conditionalFormatting>
  <conditionalFormatting sqref="F3086">
    <cfRule type="cellIs" dxfId="107" priority="112" operator="lessThan">
      <formula>0</formula>
    </cfRule>
  </conditionalFormatting>
  <conditionalFormatting sqref="F3087">
    <cfRule type="cellIs" dxfId="106" priority="111" operator="lessThan">
      <formula>0</formula>
    </cfRule>
  </conditionalFormatting>
  <conditionalFormatting sqref="F3088">
    <cfRule type="cellIs" dxfId="105" priority="110" operator="lessThan">
      <formula>0</formula>
    </cfRule>
  </conditionalFormatting>
  <conditionalFormatting sqref="F3089">
    <cfRule type="cellIs" dxfId="104" priority="109" operator="lessThan">
      <formula>0</formula>
    </cfRule>
  </conditionalFormatting>
  <conditionalFormatting sqref="F3090">
    <cfRule type="cellIs" dxfId="103" priority="108" operator="lessThan">
      <formula>0</formula>
    </cfRule>
  </conditionalFormatting>
  <conditionalFormatting sqref="F3091">
    <cfRule type="cellIs" dxfId="102" priority="107" operator="lessThan">
      <formula>0</formula>
    </cfRule>
  </conditionalFormatting>
  <conditionalFormatting sqref="F3092">
    <cfRule type="cellIs" dxfId="101" priority="106" operator="lessThan">
      <formula>0</formula>
    </cfRule>
  </conditionalFormatting>
  <conditionalFormatting sqref="F3093">
    <cfRule type="cellIs" dxfId="100" priority="105" operator="lessThan">
      <formula>0</formula>
    </cfRule>
  </conditionalFormatting>
  <conditionalFormatting sqref="F3094">
    <cfRule type="cellIs" dxfId="99" priority="104" operator="lessThan">
      <formula>0</formula>
    </cfRule>
  </conditionalFormatting>
  <conditionalFormatting sqref="F3095">
    <cfRule type="cellIs" dxfId="98" priority="103" operator="lessThan">
      <formula>0</formula>
    </cfRule>
  </conditionalFormatting>
  <conditionalFormatting sqref="F3096">
    <cfRule type="cellIs" dxfId="97" priority="102" operator="lessThan">
      <formula>0</formula>
    </cfRule>
  </conditionalFormatting>
  <conditionalFormatting sqref="F3097">
    <cfRule type="cellIs" dxfId="96" priority="101" operator="lessThan">
      <formula>0</formula>
    </cfRule>
  </conditionalFormatting>
  <conditionalFormatting sqref="F3098">
    <cfRule type="cellIs" dxfId="95" priority="100" operator="lessThan">
      <formula>0</formula>
    </cfRule>
  </conditionalFormatting>
  <conditionalFormatting sqref="F3099">
    <cfRule type="cellIs" dxfId="94" priority="99" operator="lessThan">
      <formula>0</formula>
    </cfRule>
  </conditionalFormatting>
  <conditionalFormatting sqref="F3100">
    <cfRule type="cellIs" dxfId="93" priority="98" operator="lessThan">
      <formula>0</formula>
    </cfRule>
  </conditionalFormatting>
  <conditionalFormatting sqref="F3101">
    <cfRule type="cellIs" dxfId="92" priority="97" operator="lessThan">
      <formula>0</formula>
    </cfRule>
  </conditionalFormatting>
  <conditionalFormatting sqref="F3102">
    <cfRule type="cellIs" dxfId="91" priority="96" operator="lessThan">
      <formula>0</formula>
    </cfRule>
  </conditionalFormatting>
  <conditionalFormatting sqref="F3103">
    <cfRule type="cellIs" dxfId="90" priority="95" operator="lessThan">
      <formula>0</formula>
    </cfRule>
  </conditionalFormatting>
  <conditionalFormatting sqref="F3104">
    <cfRule type="cellIs" dxfId="89" priority="94" operator="lessThan">
      <formula>0</formula>
    </cfRule>
  </conditionalFormatting>
  <conditionalFormatting sqref="F3105">
    <cfRule type="cellIs" dxfId="88" priority="93" operator="lessThan">
      <formula>0</formula>
    </cfRule>
  </conditionalFormatting>
  <conditionalFormatting sqref="F3106">
    <cfRule type="cellIs" dxfId="87" priority="92" operator="lessThan">
      <formula>0</formula>
    </cfRule>
  </conditionalFormatting>
  <conditionalFormatting sqref="F3107">
    <cfRule type="cellIs" dxfId="86" priority="91" operator="lessThan">
      <formula>0</formula>
    </cfRule>
  </conditionalFormatting>
  <conditionalFormatting sqref="F3108">
    <cfRule type="cellIs" dxfId="85" priority="90" operator="lessThan">
      <formula>0</formula>
    </cfRule>
  </conditionalFormatting>
  <conditionalFormatting sqref="F3109">
    <cfRule type="cellIs" dxfId="84" priority="89" operator="lessThan">
      <formula>0</formula>
    </cfRule>
  </conditionalFormatting>
  <conditionalFormatting sqref="F3110">
    <cfRule type="cellIs" dxfId="83" priority="88" operator="lessThan">
      <formula>0</formula>
    </cfRule>
  </conditionalFormatting>
  <conditionalFormatting sqref="F3111">
    <cfRule type="cellIs" dxfId="82" priority="87" operator="lessThan">
      <formula>0</formula>
    </cfRule>
  </conditionalFormatting>
  <conditionalFormatting sqref="F3112">
    <cfRule type="cellIs" dxfId="81" priority="86" operator="lessThan">
      <formula>0</formula>
    </cfRule>
  </conditionalFormatting>
  <conditionalFormatting sqref="F3113:F3114">
    <cfRule type="cellIs" dxfId="80" priority="85" operator="lessThan">
      <formula>0</formula>
    </cfRule>
  </conditionalFormatting>
  <conditionalFormatting sqref="F3115:F3122">
    <cfRule type="cellIs" dxfId="79" priority="84" operator="lessThan">
      <formula>0</formula>
    </cfRule>
  </conditionalFormatting>
  <conditionalFormatting sqref="F3123">
    <cfRule type="cellIs" dxfId="78" priority="83" operator="lessThan">
      <formula>0</formula>
    </cfRule>
  </conditionalFormatting>
  <conditionalFormatting sqref="F3124">
    <cfRule type="cellIs" dxfId="77" priority="82" operator="lessThan">
      <formula>0</formula>
    </cfRule>
  </conditionalFormatting>
  <conditionalFormatting sqref="F3125">
    <cfRule type="cellIs" dxfId="76" priority="81" operator="lessThan">
      <formula>0</formula>
    </cfRule>
  </conditionalFormatting>
  <conditionalFormatting sqref="F3126">
    <cfRule type="cellIs" dxfId="75" priority="80" operator="lessThan">
      <formula>0</formula>
    </cfRule>
  </conditionalFormatting>
  <conditionalFormatting sqref="F3127">
    <cfRule type="cellIs" dxfId="74" priority="79" operator="lessThan">
      <formula>0</formula>
    </cfRule>
  </conditionalFormatting>
  <conditionalFormatting sqref="F3128">
    <cfRule type="cellIs" dxfId="73" priority="78" operator="lessThan">
      <formula>0</formula>
    </cfRule>
  </conditionalFormatting>
  <conditionalFormatting sqref="F3129">
    <cfRule type="cellIs" dxfId="72" priority="77" operator="lessThan">
      <formula>0</formula>
    </cfRule>
  </conditionalFormatting>
  <conditionalFormatting sqref="F3130">
    <cfRule type="cellIs" dxfId="71" priority="76" operator="lessThan">
      <formula>0</formula>
    </cfRule>
  </conditionalFormatting>
  <conditionalFormatting sqref="F3131">
    <cfRule type="cellIs" dxfId="70" priority="75" operator="lessThan">
      <formula>0</formula>
    </cfRule>
  </conditionalFormatting>
  <conditionalFormatting sqref="F3132">
    <cfRule type="cellIs" dxfId="69" priority="74" operator="lessThan">
      <formula>0</formula>
    </cfRule>
  </conditionalFormatting>
  <conditionalFormatting sqref="F3133">
    <cfRule type="cellIs" dxfId="68" priority="73" operator="lessThan">
      <formula>0</formula>
    </cfRule>
  </conditionalFormatting>
  <conditionalFormatting sqref="F3134">
    <cfRule type="cellIs" dxfId="67" priority="72" operator="lessThan">
      <formula>0</formula>
    </cfRule>
  </conditionalFormatting>
  <conditionalFormatting sqref="F3135:F3136">
    <cfRule type="cellIs" dxfId="66" priority="71" operator="lessThan">
      <formula>0</formula>
    </cfRule>
  </conditionalFormatting>
  <conditionalFormatting sqref="F3137">
    <cfRule type="cellIs" dxfId="65" priority="70" operator="lessThan">
      <formula>0</formula>
    </cfRule>
  </conditionalFormatting>
  <conditionalFormatting sqref="F3138">
    <cfRule type="cellIs" dxfId="64" priority="68" operator="lessThan">
      <formula>0</formula>
    </cfRule>
  </conditionalFormatting>
  <conditionalFormatting sqref="F3139">
    <cfRule type="cellIs" dxfId="63" priority="67" operator="lessThan">
      <formula>0</formula>
    </cfRule>
  </conditionalFormatting>
  <conditionalFormatting sqref="F3140">
    <cfRule type="cellIs" dxfId="62" priority="66" operator="lessThan">
      <formula>0</formula>
    </cfRule>
  </conditionalFormatting>
  <conditionalFormatting sqref="F3141">
    <cfRule type="cellIs" dxfId="61" priority="65" operator="lessThan">
      <formula>0</formula>
    </cfRule>
  </conditionalFormatting>
  <conditionalFormatting sqref="F3142">
    <cfRule type="cellIs" dxfId="60" priority="64" operator="lessThan">
      <formula>0</formula>
    </cfRule>
  </conditionalFormatting>
  <conditionalFormatting sqref="F3143">
    <cfRule type="cellIs" dxfId="59" priority="63" operator="lessThan">
      <formula>0</formula>
    </cfRule>
  </conditionalFormatting>
  <conditionalFormatting sqref="F3144">
    <cfRule type="cellIs" dxfId="58" priority="62" operator="lessThan">
      <formula>0</formula>
    </cfRule>
  </conditionalFormatting>
  <conditionalFormatting sqref="F3145">
    <cfRule type="cellIs" dxfId="57" priority="61" operator="lessThan">
      <formula>0</formula>
    </cfRule>
  </conditionalFormatting>
  <conditionalFormatting sqref="F3146">
    <cfRule type="cellIs" dxfId="56" priority="60" operator="lessThan">
      <formula>0</formula>
    </cfRule>
  </conditionalFormatting>
  <conditionalFormatting sqref="F3147">
    <cfRule type="cellIs" dxfId="55" priority="59" operator="lessThan">
      <formula>0</formula>
    </cfRule>
  </conditionalFormatting>
  <conditionalFormatting sqref="F3148:F3151">
    <cfRule type="cellIs" dxfId="54" priority="58" operator="lessThan">
      <formula>0</formula>
    </cfRule>
  </conditionalFormatting>
  <conditionalFormatting sqref="F3152:F3153">
    <cfRule type="cellIs" dxfId="53" priority="57" operator="lessThan">
      <formula>0</formula>
    </cfRule>
  </conditionalFormatting>
  <conditionalFormatting sqref="F3154">
    <cfRule type="cellIs" dxfId="52" priority="56" operator="lessThan">
      <formula>0</formula>
    </cfRule>
  </conditionalFormatting>
  <conditionalFormatting sqref="F3155">
    <cfRule type="cellIs" dxfId="51" priority="55" operator="lessThan">
      <formula>0</formula>
    </cfRule>
  </conditionalFormatting>
  <conditionalFormatting sqref="F3156">
    <cfRule type="cellIs" dxfId="50" priority="54" operator="lessThan">
      <formula>0</formula>
    </cfRule>
  </conditionalFormatting>
  <conditionalFormatting sqref="F3157">
    <cfRule type="cellIs" dxfId="49" priority="53" operator="lessThan">
      <formula>0</formula>
    </cfRule>
  </conditionalFormatting>
  <conditionalFormatting sqref="F3158">
    <cfRule type="cellIs" dxfId="48" priority="52" operator="lessThan">
      <formula>0</formula>
    </cfRule>
  </conditionalFormatting>
  <conditionalFormatting sqref="F3159">
    <cfRule type="cellIs" dxfId="47" priority="51" operator="lessThan">
      <formula>0</formula>
    </cfRule>
  </conditionalFormatting>
  <conditionalFormatting sqref="F3160">
    <cfRule type="cellIs" dxfId="46" priority="50" operator="lessThan">
      <formula>0</formula>
    </cfRule>
  </conditionalFormatting>
  <conditionalFormatting sqref="F3161">
    <cfRule type="cellIs" dxfId="45" priority="49" operator="lessThan">
      <formula>0</formula>
    </cfRule>
  </conditionalFormatting>
  <conditionalFormatting sqref="F3162">
    <cfRule type="cellIs" dxfId="44" priority="48" operator="lessThan">
      <formula>0</formula>
    </cfRule>
  </conditionalFormatting>
  <conditionalFormatting sqref="F3163">
    <cfRule type="cellIs" dxfId="43" priority="47" operator="lessThan">
      <formula>0</formula>
    </cfRule>
  </conditionalFormatting>
  <conditionalFormatting sqref="F3164">
    <cfRule type="cellIs" dxfId="42" priority="46" operator="lessThan">
      <formula>0</formula>
    </cfRule>
  </conditionalFormatting>
  <conditionalFormatting sqref="F3165">
    <cfRule type="cellIs" dxfId="41" priority="45" operator="lessThan">
      <formula>0</formula>
    </cfRule>
  </conditionalFormatting>
  <conditionalFormatting sqref="F3166">
    <cfRule type="cellIs" dxfId="40" priority="44" operator="lessThan">
      <formula>0</formula>
    </cfRule>
  </conditionalFormatting>
  <conditionalFormatting sqref="F3167">
    <cfRule type="cellIs" dxfId="39" priority="43" operator="lessThan">
      <formula>0</formula>
    </cfRule>
  </conditionalFormatting>
  <conditionalFormatting sqref="F3168">
    <cfRule type="cellIs" dxfId="38" priority="41" operator="lessThan">
      <formula>0</formula>
    </cfRule>
  </conditionalFormatting>
  <conditionalFormatting sqref="F3169">
    <cfRule type="cellIs" dxfId="37" priority="40" operator="lessThan">
      <formula>0</formula>
    </cfRule>
  </conditionalFormatting>
  <conditionalFormatting sqref="F3170">
    <cfRule type="cellIs" dxfId="36" priority="39" operator="lessThan">
      <formula>0</formula>
    </cfRule>
  </conditionalFormatting>
  <conditionalFormatting sqref="F3171">
    <cfRule type="cellIs" dxfId="35" priority="38" operator="lessThan">
      <formula>0</formula>
    </cfRule>
  </conditionalFormatting>
  <conditionalFormatting sqref="F3172">
    <cfRule type="cellIs" dxfId="34" priority="37" operator="lessThan">
      <formula>0</formula>
    </cfRule>
  </conditionalFormatting>
  <conditionalFormatting sqref="F3173">
    <cfRule type="cellIs" dxfId="33" priority="36" operator="lessThan">
      <formula>0</formula>
    </cfRule>
  </conditionalFormatting>
  <conditionalFormatting sqref="F3174">
    <cfRule type="cellIs" dxfId="32" priority="35" operator="lessThan">
      <formula>0</formula>
    </cfRule>
  </conditionalFormatting>
  <conditionalFormatting sqref="F3175">
    <cfRule type="cellIs" dxfId="31" priority="34" operator="lessThan">
      <formula>0</formula>
    </cfRule>
  </conditionalFormatting>
  <conditionalFormatting sqref="F3176">
    <cfRule type="cellIs" dxfId="30" priority="33" operator="lessThan">
      <formula>0</formula>
    </cfRule>
  </conditionalFormatting>
  <conditionalFormatting sqref="F3177">
    <cfRule type="cellIs" dxfId="29" priority="32" operator="lessThan">
      <formula>0</formula>
    </cfRule>
  </conditionalFormatting>
  <conditionalFormatting sqref="F3178">
    <cfRule type="cellIs" dxfId="28" priority="31" operator="lessThan">
      <formula>0</formula>
    </cfRule>
  </conditionalFormatting>
  <conditionalFormatting sqref="F3179">
    <cfRule type="cellIs" dxfId="27" priority="30" operator="lessThan">
      <formula>0</formula>
    </cfRule>
  </conditionalFormatting>
  <conditionalFormatting sqref="F3180">
    <cfRule type="cellIs" dxfId="26" priority="29" operator="lessThan">
      <formula>0</formula>
    </cfRule>
  </conditionalFormatting>
  <conditionalFormatting sqref="F3181">
    <cfRule type="cellIs" dxfId="25" priority="28" operator="lessThan">
      <formula>0</formula>
    </cfRule>
  </conditionalFormatting>
  <conditionalFormatting sqref="F3182">
    <cfRule type="cellIs" dxfId="24" priority="27" operator="lessThan">
      <formula>0</formula>
    </cfRule>
  </conditionalFormatting>
  <conditionalFormatting sqref="F3183">
    <cfRule type="cellIs" dxfId="23" priority="26" operator="lessThan">
      <formula>0</formula>
    </cfRule>
  </conditionalFormatting>
  <conditionalFormatting sqref="F3184">
    <cfRule type="cellIs" dxfId="22" priority="25" operator="lessThan">
      <formula>0</formula>
    </cfRule>
  </conditionalFormatting>
  <conditionalFormatting sqref="F3185">
    <cfRule type="cellIs" dxfId="21" priority="23" operator="lessThan">
      <formula>0</formula>
    </cfRule>
  </conditionalFormatting>
  <conditionalFormatting sqref="F3186">
    <cfRule type="cellIs" dxfId="20" priority="22" operator="lessThan">
      <formula>0</formula>
    </cfRule>
  </conditionalFormatting>
  <conditionalFormatting sqref="F3187">
    <cfRule type="cellIs" dxfId="19" priority="21" operator="lessThan">
      <formula>0</formula>
    </cfRule>
  </conditionalFormatting>
  <conditionalFormatting sqref="F3188">
    <cfRule type="cellIs" dxfId="18" priority="20" operator="lessThan">
      <formula>0</formula>
    </cfRule>
  </conditionalFormatting>
  <conditionalFormatting sqref="F3189">
    <cfRule type="cellIs" dxfId="17" priority="19" operator="lessThan">
      <formula>0</formula>
    </cfRule>
  </conditionalFormatting>
  <conditionalFormatting sqref="F3190">
    <cfRule type="cellIs" dxfId="16" priority="18" operator="lessThan">
      <formula>0</formula>
    </cfRule>
  </conditionalFormatting>
  <conditionalFormatting sqref="F3191">
    <cfRule type="cellIs" dxfId="15" priority="17" operator="lessThan">
      <formula>0</formula>
    </cfRule>
  </conditionalFormatting>
  <conditionalFormatting sqref="F3192">
    <cfRule type="cellIs" dxfId="14" priority="16" operator="lessThan">
      <formula>0</formula>
    </cfRule>
  </conditionalFormatting>
  <conditionalFormatting sqref="F3193">
    <cfRule type="cellIs" dxfId="13" priority="15" operator="lessThan">
      <formula>0</formula>
    </cfRule>
  </conditionalFormatting>
  <conditionalFormatting sqref="F3194">
    <cfRule type="cellIs" dxfId="12" priority="14" operator="lessThan">
      <formula>0</formula>
    </cfRule>
  </conditionalFormatting>
  <conditionalFormatting sqref="F3195">
    <cfRule type="cellIs" dxfId="11" priority="13" operator="lessThan">
      <formula>0</formula>
    </cfRule>
  </conditionalFormatting>
  <conditionalFormatting sqref="F3196">
    <cfRule type="cellIs" dxfId="10" priority="12" operator="lessThan">
      <formula>0</formula>
    </cfRule>
  </conditionalFormatting>
  <conditionalFormatting sqref="F3197">
    <cfRule type="cellIs" dxfId="9" priority="11" operator="lessThan">
      <formula>0</formula>
    </cfRule>
  </conditionalFormatting>
  <conditionalFormatting sqref="F3198">
    <cfRule type="cellIs" dxfId="8" priority="10" operator="lessThan">
      <formula>0</formula>
    </cfRule>
  </conditionalFormatting>
  <conditionalFormatting sqref="F3199">
    <cfRule type="cellIs" dxfId="7" priority="9" operator="lessThan">
      <formula>0</formula>
    </cfRule>
  </conditionalFormatting>
  <conditionalFormatting sqref="F3200">
    <cfRule type="cellIs" dxfId="6" priority="7" operator="lessThan">
      <formula>0</formula>
    </cfRule>
  </conditionalFormatting>
  <conditionalFormatting sqref="F3201">
    <cfRule type="cellIs" dxfId="5" priority="6" operator="lessThan">
      <formula>0</formula>
    </cfRule>
  </conditionalFormatting>
  <conditionalFormatting sqref="F3202">
    <cfRule type="cellIs" dxfId="4" priority="5" operator="lessThan">
      <formula>0</formula>
    </cfRule>
  </conditionalFormatting>
  <conditionalFormatting sqref="F3203">
    <cfRule type="cellIs" dxfId="3" priority="4" operator="lessThan">
      <formula>0</formula>
    </cfRule>
  </conditionalFormatting>
  <conditionalFormatting sqref="F3204:F3206">
    <cfRule type="cellIs" dxfId="2" priority="3" operator="lessThan">
      <formula>0</formula>
    </cfRule>
  </conditionalFormatting>
  <conditionalFormatting sqref="F3207">
    <cfRule type="cellIs" dxfId="1" priority="2" operator="lessThan">
      <formula>0</formula>
    </cfRule>
  </conditionalFormatting>
  <conditionalFormatting sqref="F320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39" sqref="G3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45419</v>
      </c>
      <c r="M1" s="1479" t="s">
        <v>208</v>
      </c>
      <c r="N1" s="148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가격및재고'!N6927</f>
        <v>2151.8333333333335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7">
        <f>E38-D38</f>
        <v>72.766666666666424</v>
      </c>
      <c r="F39" s="846">
        <f>F38-E38</f>
        <v>22.16666666666697</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1387.33</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7">
        <f>E62-D62</f>
        <v>37.5</v>
      </c>
      <c r="F63" s="846">
        <f>F62-E62</f>
        <v>6.1499999999998636</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1373.9</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7">
        <f>E86-D86</f>
        <v>37.129999999999882</v>
      </c>
      <c r="F87" s="846">
        <f>F86-E86</f>
        <v>6.0700000000001637</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1475.12</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7">
        <f>E97-D97</f>
        <v>19.5</v>
      </c>
      <c r="F98" s="846">
        <f>F97-E97</f>
        <v>8.3499999999999091</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가격및재고'!G3208</f>
        <v>31525</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7">
        <f>E116-D116</f>
        <v>4398.7619047619046</v>
      </c>
      <c r="F117" s="1174">
        <f>F116-E116</f>
        <v>-319.76190476190459</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81" t="s">
        <v>200</v>
      </c>
      <c r="B3" s="1481"/>
      <c r="C3" s="1481"/>
      <c r="D3" s="1481"/>
      <c r="E3" s="1481"/>
      <c r="F3" s="1481"/>
      <c r="G3" s="1481"/>
      <c r="H3" s="1481"/>
      <c r="I3" s="148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2024-05-06T23:33:34Z</dcterms:modified>
  <cp:category/>
  <cp:contentStatus/>
</cp:coreProperties>
</file>