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7월 1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H94" i="10" l="1"/>
  <c r="H84" i="10"/>
  <c r="H61" i="10"/>
  <c r="H112" i="10"/>
  <c r="N37" i="10"/>
  <c r="H38" i="10"/>
  <c r="G38" i="10"/>
  <c r="N6703" i="6"/>
  <c r="Q6703" i="6"/>
  <c r="H2994" i="17"/>
  <c r="G2994" i="17"/>
  <c r="F2994" i="17"/>
  <c r="E2994" i="17"/>
  <c r="I6703" i="6"/>
  <c r="X6703" i="6"/>
  <c r="W6703" i="6"/>
  <c r="O6703" i="6"/>
  <c r="M6703" i="6"/>
  <c r="X6679" i="6" l="1"/>
  <c r="X6634" i="6"/>
  <c r="X6655" i="6"/>
  <c r="G133" i="10"/>
  <c r="F4130" i="13"/>
  <c r="F4121" i="13"/>
  <c r="E4121" i="13"/>
  <c r="H2993" i="17" l="1"/>
  <c r="G2993" i="17"/>
  <c r="F2993" i="17"/>
  <c r="E2993" i="17"/>
  <c r="V6702" i="6"/>
  <c r="X6702" i="6" s="1"/>
  <c r="Q6701" i="6"/>
  <c r="N6701" i="6" l="1"/>
  <c r="X6701" i="6"/>
  <c r="W6701" i="6"/>
  <c r="O6701" i="6"/>
  <c r="M6701" i="6"/>
  <c r="I6701" i="6"/>
  <c r="Q6700" i="6" l="1"/>
  <c r="F2992" i="17" l="1"/>
  <c r="E2992" i="17"/>
  <c r="X6700" i="6"/>
  <c r="W6700" i="6"/>
  <c r="M6700" i="6"/>
  <c r="I6700" i="6"/>
  <c r="W6699" i="6" l="1"/>
  <c r="Q6699" i="6"/>
  <c r="F2991" i="17"/>
  <c r="E2991" i="17"/>
  <c r="X6699" i="6"/>
  <c r="I6699" i="6"/>
  <c r="M6699" i="6"/>
  <c r="F2990" i="17" l="1"/>
  <c r="E2990" i="17"/>
  <c r="W6698" i="6"/>
  <c r="Q6698" i="6"/>
  <c r="X6698" i="6"/>
  <c r="I6698" i="6"/>
  <c r="M6698" i="6"/>
  <c r="F2989" i="17" l="1"/>
  <c r="E2989" i="17"/>
  <c r="W6697" i="6"/>
  <c r="Q6697" i="6"/>
  <c r="I6697" i="6"/>
  <c r="M6697" i="6"/>
  <c r="X6697" i="6"/>
  <c r="W6695" i="6" l="1"/>
  <c r="W6696" i="6"/>
  <c r="Q6696" i="6"/>
  <c r="F2988" i="17"/>
  <c r="E2988" i="17"/>
  <c r="W6694" i="6"/>
  <c r="I6696" i="6"/>
  <c r="M6696" i="6"/>
  <c r="X6696" i="6"/>
  <c r="G94" i="10" l="1"/>
  <c r="G112" i="10"/>
  <c r="G61" i="10"/>
  <c r="G84" i="10"/>
  <c r="F84" i="10"/>
  <c r="F112" i="10"/>
  <c r="F38" i="10"/>
  <c r="Q6695" i="6"/>
  <c r="F2987" i="17" l="1"/>
  <c r="E2987" i="17"/>
  <c r="X6695" i="6"/>
  <c r="M6695" i="6"/>
  <c r="I6695" i="6"/>
  <c r="Q6694" i="6" l="1"/>
  <c r="E2986" i="17" l="1"/>
  <c r="F2986" i="17"/>
  <c r="M6694" i="6"/>
  <c r="X6694" i="6"/>
  <c r="I6694" i="6"/>
  <c r="I6693" i="6" l="1"/>
  <c r="Q6693" i="6"/>
  <c r="F2985" i="17"/>
  <c r="E2985" i="17"/>
  <c r="Q6692" i="6"/>
  <c r="X6693" i="6"/>
  <c r="W6693" i="6"/>
  <c r="M6693" i="6"/>
  <c r="F2984" i="17" l="1"/>
  <c r="E2984" i="17"/>
  <c r="X6692" i="6"/>
  <c r="W6692" i="6"/>
  <c r="M6692" i="6"/>
  <c r="I6692" i="6"/>
  <c r="Q6691" i="6" l="1"/>
  <c r="F2983" i="17" l="1"/>
  <c r="E2983" i="17"/>
  <c r="X6691" i="6"/>
  <c r="W6691" i="6"/>
  <c r="M6691" i="6"/>
  <c r="I6691" i="6"/>
  <c r="Q6690" i="6" l="1"/>
  <c r="F2982" i="17" l="1"/>
  <c r="E2982" i="17"/>
  <c r="X6690" i="6"/>
  <c r="W6690" i="6"/>
  <c r="M6690" i="6"/>
  <c r="I6690" i="6"/>
  <c r="Q6689" i="6" l="1"/>
  <c r="W6689" i="6" s="1"/>
  <c r="F2981" i="17"/>
  <c r="E2981" i="17"/>
  <c r="X6689" i="6"/>
  <c r="M6689" i="6"/>
  <c r="I6689" i="6"/>
  <c r="F2980" i="17" l="1"/>
  <c r="E2980" i="17"/>
  <c r="W6688" i="6"/>
  <c r="X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Q6684" i="6" l="1"/>
  <c r="W6684" i="6" s="1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61" i="10"/>
  <c r="E38" i="10"/>
  <c r="D38" i="10"/>
  <c r="C38" i="10"/>
  <c r="V6655" i="6"/>
  <c r="F133" i="10"/>
  <c r="Q6678" i="6" l="1"/>
  <c r="H2971" i="17" l="1"/>
  <c r="G2971" i="17"/>
  <c r="F2971" i="17"/>
  <c r="E2971" i="17"/>
  <c r="X6678" i="6"/>
  <c r="W6678" i="6"/>
  <c r="O6678" i="6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Q6668" i="6" l="1"/>
  <c r="W6668" i="6" s="1"/>
  <c r="F2961" i="17" l="1"/>
  <c r="E2961" i="17"/>
  <c r="X6668" i="6"/>
  <c r="I6668" i="6"/>
  <c r="M6668" i="6"/>
  <c r="Q6667" i="6" l="1"/>
  <c r="W6667" i="6" s="1"/>
  <c r="F2960" i="17" l="1"/>
  <c r="E2960" i="17"/>
  <c r="X6667" i="6"/>
  <c r="I6667" i="6"/>
  <c r="M6667" i="6"/>
  <c r="Q6666" i="6" l="1"/>
  <c r="W6666" i="6" s="1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12" i="13" l="1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 s="1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R4108" i="6" s="1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R4087" i="6" s="1"/>
  <c r="S4087" i="6" s="1"/>
  <c r="T4087" i="6" s="1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R4079" i="6" s="1"/>
  <c r="S4079" i="6" s="1"/>
  <c r="T4079" i="6" s="1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R3999" i="6" s="1"/>
  <c r="S3999" i="6" s="1"/>
  <c r="T3999" i="6" s="1"/>
  <c r="D1702" i="13"/>
  <c r="D3999" i="6"/>
  <c r="F410" i="17"/>
  <c r="M3999" i="6"/>
  <c r="I3999" i="6"/>
  <c r="F409" i="17"/>
  <c r="D1701" i="13"/>
  <c r="Q3998" i="6"/>
  <c r="R3998" i="6" s="1"/>
  <c r="S3998" i="6" s="1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76" i="6"/>
  <c r="W3976" i="6"/>
  <c r="R3980" i="6"/>
  <c r="S3980" i="6" s="1"/>
  <c r="T3980" i="6" s="1"/>
  <c r="W3980" i="6"/>
  <c r="R4003" i="6"/>
  <c r="W4003" i="6"/>
  <c r="R4011" i="6"/>
  <c r="R4016" i="6"/>
  <c r="S4016" i="6" s="1"/>
  <c r="T4016" i="6" s="1"/>
  <c r="W4016" i="6"/>
  <c r="R4081" i="6"/>
  <c r="S4081" i="6" s="1"/>
  <c r="T4081" i="6" s="1"/>
  <c r="R4085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5" i="6"/>
  <c r="S4065" i="6" s="1"/>
  <c r="T4065" i="6" s="1"/>
  <c r="W4065" i="6"/>
  <c r="R4069" i="6"/>
  <c r="S4069" i="6" s="1"/>
  <c r="T4069" i="6" s="1"/>
  <c r="W4069" i="6"/>
  <c r="W4072" i="6"/>
  <c r="W4087" i="6"/>
  <c r="R4099" i="6"/>
  <c r="S4099" i="6" s="1"/>
  <c r="T4099" i="6" s="1"/>
  <c r="R4103" i="6"/>
  <c r="R4110" i="6"/>
  <c r="S4110" i="6" s="1"/>
  <c r="T4110" i="6" s="1"/>
  <c r="R4048" i="6"/>
  <c r="S4048" i="6" s="1"/>
  <c r="R4100" i="6"/>
  <c r="S4100" i="6" s="1"/>
  <c r="T4100" i="6" s="1"/>
  <c r="R4083" i="6" l="1"/>
  <c r="S4083" i="6" s="1"/>
  <c r="T4083" i="6" s="1"/>
  <c r="R4060" i="6"/>
  <c r="S4060" i="6" s="1"/>
  <c r="T4060" i="6" s="1"/>
  <c r="R4017" i="6"/>
  <c r="S4017" i="6" s="1"/>
  <c r="T4017" i="6" s="1"/>
  <c r="W4108" i="6"/>
  <c r="W4079" i="6"/>
  <c r="W3999" i="6"/>
  <c r="R3987" i="6"/>
  <c r="S3987" i="6" s="1"/>
  <c r="W3998" i="6"/>
  <c r="W4027" i="6"/>
  <c r="R4115" i="6"/>
  <c r="S4115" i="6" s="1"/>
  <c r="T4115" i="6" s="1"/>
  <c r="R4088" i="6"/>
  <c r="S4088" i="6" s="1"/>
  <c r="T4088" i="6" s="1"/>
  <c r="R4020" i="6"/>
  <c r="W3993" i="6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R4123" i="6"/>
  <c r="W4123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47" i="6" l="1"/>
  <c r="T3974" i="6"/>
  <c r="T3989" i="6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95" authorId="5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87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<sst xmlns="http://schemas.openxmlformats.org/spreadsheetml/2006/main" count="704" uniqueCount="208">
  <si>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</si>
  <si>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</si>
  <si>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</si>
  <si>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</si>
  <si>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</si>
  <si>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</si>
  <si>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</si>
  <si>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</si>
  <si>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</si>
  <si>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</si>
  <si>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</si>
  <si>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</si>
  <si>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</si>
  <si>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</si>
  <si>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</si>
  <si>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</si>
  <si>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</si>
  <si>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</si>
  <si>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</si>
  <si>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</si>
  <si>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</si>
  <si>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</si>
  <si>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</si>
  <si>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</si>
  <si>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</si>
  <si>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</si>
  <si>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</si>
  <si>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</si>
  <si>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</si>
  <si>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</si>
  <si>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</si>
  <si>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</si>
  <si>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</si>
  <si>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</si>
  <si>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</si>
  <si>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</si>
  <si>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</si>
  <si>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</si>
  <si>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</si>
  <si>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</si>
  <si>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</si>
  <si>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</si>
  <si>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</si>
  <si>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</si>
  <si>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</si>
  <si>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</si>
  <si>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</si>
  <si>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</si>
  <si>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</si>
  <si>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</si>
  <si>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</si>
  <si>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</si>
  <si>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</si>
  <si>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</si>
  <si>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</si>
  <si>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</si>
  <si>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</si>
  <si>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</si>
  <si>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</si>
  <si>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</si>
  <si>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</si>
  <si>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</si>
  <si>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</si>
  <si>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</si>
  <si>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</si>
  <si>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</si>
  <si>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</si>
  <si>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</si>
  <si>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</si>
  <si>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</si>
  <si>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</si>
  <si>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</si>
  <si>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</si>
  <si>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</si>
  <si>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</si>
  <si>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</si>
  <si>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</si>
  <si>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</si>
  <si>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</si>
  <si>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</si>
  <si>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</si>
  <si>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</si>
  <si>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</si>
  <si>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</si>
  <si>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</si>
  <si>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</si>
  <si>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</si>
  <si>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</si>
  <si>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</si>
  <si>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</si>
  <si>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</si>
  <si>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</si>
  <si>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</si>
  <si>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</si>
  <si>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</si>
  <si>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</si>
  <si>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</si>
  <si>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</si>
  <si>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</si>
  <si>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</si>
  <si>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</si>
  <si>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</si>
  <si>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</si>
  <si>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</si>
  <si>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</si>
  <si>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</si>
  <si>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</si>
  <si>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</si>
  <si>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</si>
  <si>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</si>
  <si>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</si>
  <si>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</si>
  <si>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</si>
  <si>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</si>
  <si>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</si>
  <si>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</si>
  <si>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</si>
  <si>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</si>
  <si>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</si>
  <si>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</si>
  <si>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</si>
  <si>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</si>
  <si>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</si>
  <si>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</si>
  <si>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</si>
  <si>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</si>
  <si>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</si>
  <si>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</si>
  <si>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</si>
  <si>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</si>
  <si>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</si>
  <si>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</si>
  <si>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</si>
  <si>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</si>
  <si>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</si>
  <si>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</si>
  <si>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</si>
  <si>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</si>
  <si>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</si>
  <si>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</si>
  <si>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</si>
  <si>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</si>
  <si>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</si>
  <si>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</si>
  <si>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</si>
  <si>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</si>
  <si>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</si>
  <si>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</si>
  <si>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</si>
  <si>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</si>
  <si>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</si>
  <si>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</si>
  <si>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</si>
  <si>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</si>
  <si>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</si>
  <si>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</si>
  <si>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</si>
  <si>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</si>
  <si>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</si>
  <si>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</si>
  <si>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</si>
  <si>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</si>
  <si>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</si>
  <si>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</si>
  <si>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</si>
  <si>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</si>
  <si>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</si>
  <si>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</si>
  <si>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</si>
  <si>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</si>
  <si>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</si>
  <si>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</si>
  <si>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</si>
  <si>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</si>
  <si>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</si>
  <si>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</si>
  <si>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</si>
  <si>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</si>
  <si>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</si>
  <si>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</si>
  <si>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</si>
  <si>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</si>
  <si>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</si>
  <si>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</si>
  <si>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</si>
  <si>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</si>
  <si>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</si>
  <si>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</si>
  <si>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</si>
  <si>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</si>
  <si>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</si>
  <si>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</si>
  <si>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</si>
  <si>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</si>
  <si>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</si>
  <si>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</si>
  <si>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</si>
  <si>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</si>
  <si>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</si>
  <si>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</si>
  <si>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</si>
  <si>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</si>
  <si>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</si>
  <si>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</si>
  <si>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</si>
  <si>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</si>
  <si>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</si>
  <si>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7/3</t>
    </r>
    <r>
      <rPr>
        <b/>
        <sz val="10"/>
        <rFont val="바탕"/>
        <family val="1"/>
        <charset val="129"/>
      </rPr>
      <t>일자</t>
    </r>
    <r>
      <rPr>
        <b/>
        <sz val="10"/>
        <rFont val="Times New Roman"/>
        <family val="1"/>
      </rPr>
      <t xml:space="preserve"> </t>
    </r>
    <r>
      <rPr>
        <b/>
        <sz val="10"/>
        <rFont val="바탕"/>
        <family val="1"/>
        <charset val="129"/>
      </rPr>
      <t>기준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</si>
</sst>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7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6" fontId="66" fillId="0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4" fontId="28" fillId="0" borderId="33" xfId="0" applyNumberFormat="1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189" fontId="16" fillId="7" borderId="2" xfId="1" applyNumberFormat="1" applyFont="1" applyFill="1" applyBorder="1" applyAlignment="1">
      <alignment vertical="center"/>
    </xf>
    <xf numFmtId="189" fontId="16" fillId="8" borderId="2" xfId="0" applyNumberFormat="1" applyFont="1" applyFill="1" applyBorder="1" applyAlignment="1">
      <alignment vertical="center"/>
    </xf>
    <xf numFmtId="179" fontId="35" fillId="0" borderId="10" xfId="1" applyNumberFormat="1" applyFont="1" applyFill="1" applyBorder="1" applyAlignment="1">
      <alignment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1"/>
  <sheetViews>
    <sheetView tabSelected="1" zoomScaleNormal="100" workbookViewId="0">
      <pane ySplit="2" topLeftCell="A6675" activePane="bottomLeft" state="frozen"/>
      <selection pane="bottomLeft" activeCell="N6703" sqref="N6703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2" bestFit="1" customWidth="1"/>
    <col min="25" max="252" width="8.8984375" style="7" customWidth="1"/>
    <col min="253" max="16384" width="8.8984375" style="7"/>
  </cols>
  <sheetData>
    <row r="1" spans="1:24" ht="15" customHeight="1">
      <c r="A1" s="758" t="s">
        <v>0</v>
      </c>
      <c r="B1" s="760"/>
      <c r="C1" s="760"/>
      <c r="D1" s="760"/>
      <c r="E1" s="760"/>
      <c r="F1" s="764" t="s">
        <v>1</v>
      </c>
      <c r="G1" s="764"/>
      <c r="H1" s="761" t="s">
        <v>2</v>
      </c>
      <c r="I1" s="761"/>
      <c r="J1" s="399" t="s">
        <v>3</v>
      </c>
      <c r="K1" s="775" t="s">
        <v>4</v>
      </c>
      <c r="L1" s="769" t="s">
        <v>5</v>
      </c>
      <c r="M1" s="771" t="s">
        <v>6</v>
      </c>
      <c r="N1" s="773" t="s">
        <v>7</v>
      </c>
      <c r="O1" s="765" t="s">
        <v>8</v>
      </c>
      <c r="P1" s="783" t="s">
        <v>9</v>
      </c>
      <c r="Q1" s="783"/>
      <c r="R1" s="783"/>
      <c r="S1" s="783"/>
      <c r="T1" s="783"/>
      <c r="U1" s="783"/>
      <c r="V1" s="779" t="s">
        <v>7</v>
      </c>
      <c r="W1" s="777" t="s">
        <v>10</v>
      </c>
      <c r="X1" s="748" t="s">
        <v>11</v>
      </c>
    </row>
    <row r="2" spans="1:24" ht="13.5" customHeight="1" thickBot="1">
      <c r="A2" s="75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76"/>
      <c r="L2" s="770"/>
      <c r="M2" s="772"/>
      <c r="N2" s="774"/>
      <c r="O2" s="766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80"/>
      <c r="W2" s="778"/>
      <c r="X2" s="749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68" t="s">
        <v>23</v>
      </c>
      <c r="R2310" s="768"/>
      <c r="S2310" s="768"/>
      <c r="T2310" s="768"/>
      <c r="U2310" s="76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68"/>
      <c r="R2311" s="768"/>
      <c r="S2311" s="768"/>
      <c r="T2311" s="768"/>
      <c r="U2311" s="76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68"/>
      <c r="R2312" s="768"/>
      <c r="S2312" s="768"/>
      <c r="T2312" s="768"/>
      <c r="U2312" s="76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68"/>
      <c r="R2313" s="768"/>
      <c r="S2313" s="768"/>
      <c r="T2313" s="768"/>
      <c r="U2313" s="76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68"/>
      <c r="R2314" s="768"/>
      <c r="S2314" s="768"/>
      <c r="T2314" s="768"/>
      <c r="U2314" s="76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68"/>
      <c r="R2315" s="768"/>
      <c r="S2315" s="768"/>
      <c r="T2315" s="768"/>
      <c r="U2315" s="76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68" t="s">
        <v>24</v>
      </c>
      <c r="G2345" s="768"/>
      <c r="H2345" s="768"/>
      <c r="I2345" s="76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68"/>
      <c r="G2346" s="768"/>
      <c r="H2346" s="768"/>
      <c r="I2346" s="76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51" t="s">
        <v>23</v>
      </c>
      <c r="R2362" s="751"/>
      <c r="S2362" s="751"/>
      <c r="T2362" s="751"/>
      <c r="U2362" s="75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52"/>
      <c r="R2363" s="752"/>
      <c r="S2363" s="752"/>
      <c r="T2363" s="752"/>
      <c r="U2363" s="75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52"/>
      <c r="R2364" s="752"/>
      <c r="S2364" s="752"/>
      <c r="T2364" s="752"/>
      <c r="U2364" s="75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52"/>
      <c r="R2365" s="752"/>
      <c r="S2365" s="752"/>
      <c r="T2365" s="752"/>
      <c r="U2365" s="75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58" t="s">
        <v>25</v>
      </c>
      <c r="G2380" s="758"/>
      <c r="H2380" s="758"/>
      <c r="I2380" s="75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51" t="s">
        <v>23</v>
      </c>
      <c r="R2469" s="751"/>
      <c r="S2469" s="751"/>
      <c r="T2469" s="751"/>
      <c r="U2469" s="75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52"/>
      <c r="R2470" s="752"/>
      <c r="S2470" s="752"/>
      <c r="T2470" s="752"/>
      <c r="U2470" s="75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52"/>
      <c r="R2471" s="752"/>
      <c r="S2471" s="752"/>
      <c r="T2471" s="752"/>
      <c r="U2471" s="75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52"/>
      <c r="R2472" s="752"/>
      <c r="S2472" s="752"/>
      <c r="T2472" s="752"/>
      <c r="U2472" s="75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52"/>
      <c r="R2473" s="752"/>
      <c r="S2473" s="752"/>
      <c r="T2473" s="752"/>
      <c r="U2473" s="75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67" t="s">
        <v>23</v>
      </c>
      <c r="G2529" s="767"/>
      <c r="H2529" s="767"/>
      <c r="I2529" s="76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67"/>
      <c r="G2530" s="767"/>
      <c r="H2530" s="767"/>
      <c r="I2530" s="76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67"/>
      <c r="G2531" s="767"/>
      <c r="H2531" s="767"/>
      <c r="I2531" s="76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53" t="s">
        <v>23</v>
      </c>
      <c r="R2534" s="754"/>
      <c r="S2534" s="754"/>
      <c r="T2534" s="754"/>
      <c r="U2534" s="75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52" t="s">
        <v>23</v>
      </c>
      <c r="R2559" s="752"/>
      <c r="S2559" s="752"/>
      <c r="T2559" s="752"/>
      <c r="U2559" s="75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52"/>
      <c r="R2560" s="752"/>
      <c r="S2560" s="752"/>
      <c r="T2560" s="752"/>
      <c r="U2560" s="75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52"/>
      <c r="R2561" s="752"/>
      <c r="S2561" s="752"/>
      <c r="T2561" s="752"/>
      <c r="U2561" s="75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52"/>
      <c r="R2562" s="752"/>
      <c r="S2562" s="752"/>
      <c r="T2562" s="752"/>
      <c r="U2562" s="75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52"/>
      <c r="R2563" s="752"/>
      <c r="S2563" s="752"/>
      <c r="T2563" s="752"/>
      <c r="U2563" s="75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52"/>
      <c r="R2564" s="752"/>
      <c r="S2564" s="752"/>
      <c r="T2564" s="752"/>
      <c r="U2564" s="75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22" t="s">
        <v>27</v>
      </c>
      <c r="G2592" s="722"/>
      <c r="H2592" s="722"/>
      <c r="I2592" s="72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22"/>
      <c r="G2593" s="722"/>
      <c r="H2593" s="722"/>
      <c r="I2593" s="72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52" t="s">
        <v>28</v>
      </c>
      <c r="R2602" s="752"/>
      <c r="S2602" s="752"/>
      <c r="T2602" s="752"/>
      <c r="U2602" s="75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51" t="s">
        <v>23</v>
      </c>
      <c r="R2621" s="751"/>
      <c r="S2621" s="751"/>
      <c r="T2621" s="751"/>
      <c r="U2621" s="75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52"/>
      <c r="R2622" s="752"/>
      <c r="S2622" s="752"/>
      <c r="T2622" s="752"/>
      <c r="U2622" s="75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22" t="s">
        <v>23</v>
      </c>
      <c r="G2623" s="722"/>
      <c r="H2623" s="722"/>
      <c r="I2623" s="72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22" t="s">
        <v>29</v>
      </c>
      <c r="G2638" s="722"/>
      <c r="H2638" s="722"/>
      <c r="I2638" s="72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52" t="s">
        <v>23</v>
      </c>
      <c r="R2648" s="752"/>
      <c r="S2648" s="752"/>
      <c r="T2648" s="752"/>
      <c r="U2648" s="75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22" t="s">
        <v>30</v>
      </c>
      <c r="G2703" s="722"/>
      <c r="H2703" s="722"/>
      <c r="I2703" s="72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81" t="s">
        <v>31</v>
      </c>
      <c r="R2718" s="781"/>
      <c r="S2718" s="781"/>
      <c r="T2718" s="781"/>
      <c r="U2718" s="781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81" t="s">
        <v>32</v>
      </c>
      <c r="R2728" s="781"/>
      <c r="S2728" s="781"/>
      <c r="T2728" s="781"/>
      <c r="U2728" s="781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81"/>
      <c r="R2729" s="781"/>
      <c r="S2729" s="781"/>
      <c r="T2729" s="781"/>
      <c r="U2729" s="781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81"/>
      <c r="R2730" s="781"/>
      <c r="S2730" s="781"/>
      <c r="T2730" s="781"/>
      <c r="U2730" s="781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81"/>
      <c r="R2731" s="781"/>
      <c r="S2731" s="781"/>
      <c r="T2731" s="781"/>
      <c r="U2731" s="781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81"/>
      <c r="R2732" s="781"/>
      <c r="S2732" s="781"/>
      <c r="T2732" s="781"/>
      <c r="U2732" s="781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22" t="s">
        <v>33</v>
      </c>
      <c r="G2791" s="722"/>
      <c r="H2791" s="722"/>
      <c r="I2791" s="72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22"/>
      <c r="G2792" s="722"/>
      <c r="H2792" s="722"/>
      <c r="I2792" s="72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82" t="s">
        <v>23</v>
      </c>
      <c r="R2796" s="782"/>
      <c r="S2796" s="782"/>
      <c r="T2796" s="782"/>
      <c r="U2796" s="782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52" t="s">
        <v>23</v>
      </c>
      <c r="R2812" s="752"/>
      <c r="S2812" s="752"/>
      <c r="T2812" s="752"/>
      <c r="U2812" s="75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52"/>
      <c r="R2813" s="752"/>
      <c r="S2813" s="752"/>
      <c r="T2813" s="752"/>
      <c r="U2813" s="75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52"/>
      <c r="R2814" s="752"/>
      <c r="S2814" s="752"/>
      <c r="T2814" s="752"/>
      <c r="U2814" s="75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52"/>
      <c r="R2815" s="752"/>
      <c r="S2815" s="752"/>
      <c r="T2815" s="752"/>
      <c r="U2815" s="75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54"/>
      <c r="R2816" s="754"/>
      <c r="S2816" s="754"/>
      <c r="T2816" s="754"/>
      <c r="U2816" s="75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52" t="s">
        <v>23</v>
      </c>
      <c r="R2862" s="752"/>
      <c r="S2862" s="752"/>
      <c r="T2862" s="752"/>
      <c r="U2862" s="75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22" t="s">
        <v>27</v>
      </c>
      <c r="G2866" s="722"/>
      <c r="H2866" s="722"/>
      <c r="I2866" s="72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22"/>
      <c r="G2867" s="722"/>
      <c r="H2867" s="722"/>
      <c r="I2867" s="72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51" t="s">
        <v>23</v>
      </c>
      <c r="R2881" s="751"/>
      <c r="S2881" s="751"/>
      <c r="T2881" s="751"/>
      <c r="U2881" s="75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22" t="s">
        <v>23</v>
      </c>
      <c r="G2882" s="722"/>
      <c r="H2882" s="722"/>
      <c r="I2882" s="72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22" t="s">
        <v>34</v>
      </c>
      <c r="G2897" s="722"/>
      <c r="H2897" s="722"/>
      <c r="I2897" s="72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52" t="s">
        <v>23</v>
      </c>
      <c r="R2900" s="752"/>
      <c r="S2900" s="752"/>
      <c r="T2900" s="752"/>
      <c r="U2900" s="75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54"/>
      <c r="R2901" s="754"/>
      <c r="S2901" s="754"/>
      <c r="T2901" s="754"/>
      <c r="U2901" s="75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84" t="s">
        <v>23</v>
      </c>
      <c r="R2989" s="784"/>
      <c r="S2989" s="784"/>
      <c r="T2989" s="784"/>
      <c r="U2989" s="78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85"/>
      <c r="R2990" s="785"/>
      <c r="S2990" s="785"/>
      <c r="T2990" s="785"/>
      <c r="U2990" s="78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85"/>
      <c r="R2991" s="785"/>
      <c r="S2991" s="785"/>
      <c r="T2991" s="785"/>
      <c r="U2991" s="78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85"/>
      <c r="R2992" s="785"/>
      <c r="S2992" s="785"/>
      <c r="T2992" s="785"/>
      <c r="U2992" s="78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85"/>
      <c r="R2993" s="785"/>
      <c r="S2993" s="785"/>
      <c r="T2993" s="785"/>
      <c r="U2993" s="78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85"/>
      <c r="R2994" s="785"/>
      <c r="S2994" s="785"/>
      <c r="T2994" s="785"/>
      <c r="U2994" s="78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22" t="s">
        <v>35</v>
      </c>
      <c r="G3050" s="722"/>
      <c r="H3050" s="722"/>
      <c r="I3050" s="72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22"/>
      <c r="G3051" s="722"/>
      <c r="H3051" s="722"/>
      <c r="I3051" s="72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52" t="s">
        <v>36</v>
      </c>
      <c r="R3085" s="752"/>
      <c r="S3085" s="752"/>
      <c r="T3085" s="752"/>
      <c r="U3085" s="75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52"/>
      <c r="R3086" s="752"/>
      <c r="S3086" s="752"/>
      <c r="T3086" s="752"/>
      <c r="U3086" s="75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52"/>
      <c r="R3087" s="752"/>
      <c r="S3087" s="752"/>
      <c r="T3087" s="752"/>
      <c r="U3087" s="75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52"/>
      <c r="R3088" s="752"/>
      <c r="S3088" s="752"/>
      <c r="T3088" s="752"/>
      <c r="U3088" s="75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52"/>
      <c r="R3089" s="752"/>
      <c r="S3089" s="752"/>
      <c r="T3089" s="752"/>
      <c r="U3089" s="75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22" t="s">
        <v>35</v>
      </c>
      <c r="G3119" s="722"/>
      <c r="H3119" s="722"/>
      <c r="I3119" s="72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22"/>
      <c r="G3120" s="722"/>
      <c r="H3120" s="722"/>
      <c r="I3120" s="722"/>
      <c r="J3120" s="65"/>
      <c r="K3120" s="213"/>
      <c r="L3120" s="213"/>
      <c r="M3120" s="213"/>
      <c r="N3120" s="18"/>
      <c r="O3120" s="147"/>
      <c r="P3120" s="215"/>
      <c r="Q3120" s="752" t="s">
        <v>23</v>
      </c>
      <c r="R3120" s="752"/>
      <c r="S3120" s="752"/>
      <c r="T3120" s="752"/>
      <c r="U3120" s="75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50" t="s">
        <v>35</v>
      </c>
      <c r="G3140" s="750"/>
      <c r="H3140" s="750"/>
      <c r="I3140" s="750"/>
      <c r="J3140" s="393"/>
      <c r="K3140" s="219"/>
      <c r="L3140" s="219"/>
      <c r="M3140" s="219"/>
      <c r="N3140" s="20"/>
      <c r="O3140" s="150"/>
      <c r="P3140" s="207"/>
      <c r="Q3140" s="751" t="s">
        <v>23</v>
      </c>
      <c r="R3140" s="751"/>
      <c r="S3140" s="751"/>
      <c r="T3140" s="751"/>
      <c r="U3140" s="75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62" t="s">
        <v>35</v>
      </c>
      <c r="G3160" s="762"/>
      <c r="H3160" s="762"/>
      <c r="I3160" s="76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31" t="s">
        <v>37</v>
      </c>
      <c r="R3162" s="731"/>
      <c r="S3162" s="731"/>
      <c r="T3162" s="731"/>
      <c r="U3162" s="73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31" t="s">
        <v>37</v>
      </c>
      <c r="R3170" s="731"/>
      <c r="S3170" s="731"/>
      <c r="T3170" s="731"/>
      <c r="U3170" s="73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31"/>
      <c r="R3171" s="731"/>
      <c r="S3171" s="731"/>
      <c r="T3171" s="731"/>
      <c r="U3171" s="73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31"/>
      <c r="R3172" s="731"/>
      <c r="S3172" s="731"/>
      <c r="T3172" s="731"/>
      <c r="U3172" s="73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63" t="s">
        <v>38</v>
      </c>
      <c r="G3225" s="763"/>
      <c r="H3225" s="763"/>
      <c r="I3225" s="76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31" t="s">
        <v>37</v>
      </c>
      <c r="R3241" s="731"/>
      <c r="S3241" s="731"/>
      <c r="T3241" s="731"/>
      <c r="U3241" s="73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31"/>
      <c r="R3242" s="731"/>
      <c r="S3242" s="731"/>
      <c r="T3242" s="731"/>
      <c r="U3242" s="73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31"/>
      <c r="R3243" s="731"/>
      <c r="S3243" s="731"/>
      <c r="T3243" s="731"/>
      <c r="U3243" s="73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31"/>
      <c r="R3244" s="731"/>
      <c r="S3244" s="731"/>
      <c r="T3244" s="731"/>
      <c r="U3244" s="73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96" t="s">
        <v>37</v>
      </c>
      <c r="R3249" s="796"/>
      <c r="S3249" s="796"/>
      <c r="T3249" s="796"/>
      <c r="U3249" s="79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31"/>
      <c r="R3250" s="731"/>
      <c r="S3250" s="731"/>
      <c r="T3250" s="731"/>
      <c r="U3250" s="73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31"/>
      <c r="R3251" s="731"/>
      <c r="S3251" s="731"/>
      <c r="T3251" s="731"/>
      <c r="U3251" s="73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31"/>
      <c r="R3252" s="731"/>
      <c r="S3252" s="731"/>
      <c r="T3252" s="731"/>
      <c r="U3252" s="73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31"/>
      <c r="R3253" s="731"/>
      <c r="S3253" s="731"/>
      <c r="T3253" s="731"/>
      <c r="U3253" s="73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11" t="s">
        <v>39</v>
      </c>
      <c r="G3310" s="711"/>
      <c r="H3310" s="711"/>
      <c r="I3310" s="711"/>
      <c r="J3310" s="5"/>
      <c r="K3310" s="24"/>
      <c r="L3310" s="24"/>
      <c r="M3310" s="24"/>
      <c r="N3310" s="18"/>
      <c r="O3310" s="147"/>
      <c r="P3310" s="227"/>
      <c r="Q3310" s="795" t="s">
        <v>40</v>
      </c>
      <c r="R3310" s="795"/>
      <c r="S3310" s="795"/>
      <c r="T3310" s="795"/>
      <c r="U3310" s="79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11"/>
      <c r="G3311" s="711"/>
      <c r="H3311" s="711"/>
      <c r="I3311" s="711"/>
      <c r="J3311" s="5"/>
      <c r="K3311" s="24"/>
      <c r="L3311" s="24"/>
      <c r="M3311" s="24"/>
      <c r="N3311" s="18"/>
      <c r="O3311" s="147"/>
      <c r="P3311" s="227"/>
      <c r="Q3311" s="795"/>
      <c r="R3311" s="795"/>
      <c r="S3311" s="795"/>
      <c r="T3311" s="795"/>
      <c r="U3311" s="79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52" t="s">
        <v>41</v>
      </c>
      <c r="R3336" s="752"/>
      <c r="S3336" s="752"/>
      <c r="T3336" s="752"/>
      <c r="U3336" s="75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52"/>
      <c r="R3337" s="752"/>
      <c r="S3337" s="752"/>
      <c r="T3337" s="752"/>
      <c r="U3337" s="75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52"/>
      <c r="R3338" s="752"/>
      <c r="S3338" s="752"/>
      <c r="T3338" s="752"/>
      <c r="U3338" s="75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52"/>
      <c r="R3339" s="752"/>
      <c r="S3339" s="752"/>
      <c r="T3339" s="752"/>
      <c r="U3339" s="75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52"/>
      <c r="R3340" s="752"/>
      <c r="S3340" s="752"/>
      <c r="T3340" s="752"/>
      <c r="U3340" s="75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52" t="s">
        <v>41</v>
      </c>
      <c r="R3379" s="752"/>
      <c r="S3379" s="752"/>
      <c r="T3379" s="752"/>
      <c r="U3379" s="75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52"/>
      <c r="R3380" s="752"/>
      <c r="S3380" s="752"/>
      <c r="T3380" s="752"/>
      <c r="U3380" s="75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11" t="s">
        <v>39</v>
      </c>
      <c r="G3393" s="711"/>
      <c r="H3393" s="711"/>
      <c r="I3393" s="711"/>
      <c r="J3393" s="5"/>
      <c r="K3393" s="24"/>
      <c r="L3393" s="24"/>
      <c r="M3393" s="24"/>
      <c r="N3393" s="18"/>
      <c r="O3393" s="147"/>
      <c r="P3393" s="193"/>
      <c r="Q3393" s="752" t="s">
        <v>36</v>
      </c>
      <c r="R3393" s="752"/>
      <c r="S3393" s="752"/>
      <c r="T3393" s="752"/>
      <c r="U3393" s="75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11"/>
      <c r="G3394" s="711"/>
      <c r="H3394" s="711"/>
      <c r="I3394" s="711"/>
      <c r="J3394" s="5"/>
      <c r="K3394" s="24"/>
      <c r="L3394" s="24"/>
      <c r="M3394" s="24"/>
      <c r="N3394" s="18"/>
      <c r="O3394" s="147"/>
      <c r="P3394" s="227"/>
      <c r="Q3394" s="752"/>
      <c r="R3394" s="752"/>
      <c r="S3394" s="752"/>
      <c r="T3394" s="752"/>
      <c r="U3394" s="75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97" t="s">
        <v>38</v>
      </c>
      <c r="G3398" s="797"/>
      <c r="H3398" s="797"/>
      <c r="I3398" s="79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14" t="s">
        <v>38</v>
      </c>
      <c r="G3399" s="714"/>
      <c r="H3399" s="714"/>
      <c r="I3399" s="714"/>
      <c r="J3399" s="31"/>
      <c r="K3399" s="230"/>
      <c r="L3399" s="230"/>
      <c r="M3399" s="230"/>
      <c r="N3399" s="102"/>
      <c r="O3399" s="152"/>
      <c r="P3399" s="231"/>
      <c r="Q3399" s="784" t="s">
        <v>41</v>
      </c>
      <c r="R3399" s="784"/>
      <c r="S3399" s="784"/>
      <c r="T3399" s="784"/>
      <c r="U3399" s="78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11" t="s">
        <v>38</v>
      </c>
      <c r="G3419" s="711"/>
      <c r="H3419" s="711"/>
      <c r="I3419" s="71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52" t="s">
        <v>41</v>
      </c>
      <c r="R3424" s="752"/>
      <c r="S3424" s="752"/>
      <c r="T3424" s="752"/>
      <c r="U3424" s="75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11" t="s">
        <v>38</v>
      </c>
      <c r="G3484" s="711"/>
      <c r="H3484" s="711"/>
      <c r="I3484" s="71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51" t="s">
        <v>41</v>
      </c>
      <c r="R3509" s="751"/>
      <c r="S3509" s="751"/>
      <c r="T3509" s="751"/>
      <c r="U3509" s="75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52"/>
      <c r="R3510" s="752"/>
      <c r="S3510" s="752"/>
      <c r="T3510" s="752"/>
      <c r="U3510" s="75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52"/>
      <c r="R3511" s="752"/>
      <c r="S3511" s="752"/>
      <c r="T3511" s="752"/>
      <c r="U3511" s="75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52"/>
      <c r="R3512" s="752"/>
      <c r="S3512" s="752"/>
      <c r="T3512" s="752"/>
      <c r="U3512" s="75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52"/>
      <c r="R3513" s="752"/>
      <c r="S3513" s="752"/>
      <c r="T3513" s="752"/>
      <c r="U3513" s="75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11" t="s">
        <v>38</v>
      </c>
      <c r="G3569" s="711"/>
      <c r="H3569" s="711"/>
      <c r="I3569" s="711"/>
      <c r="J3569" s="5"/>
      <c r="K3569" s="24"/>
      <c r="L3569" s="24"/>
      <c r="M3569" s="24"/>
      <c r="N3569" s="18"/>
      <c r="O3569" s="147"/>
      <c r="P3569" s="227"/>
      <c r="Q3569" s="752" t="s">
        <v>41</v>
      </c>
      <c r="R3569" s="752"/>
      <c r="S3569" s="752"/>
      <c r="T3569" s="752"/>
      <c r="U3569" s="75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11"/>
      <c r="G3570" s="711"/>
      <c r="H3570" s="711"/>
      <c r="I3570" s="711"/>
      <c r="J3570" s="5"/>
      <c r="K3570" s="24"/>
      <c r="L3570" s="24"/>
      <c r="M3570" s="24"/>
      <c r="N3570" s="18"/>
      <c r="O3570" s="147"/>
      <c r="P3570" s="227"/>
      <c r="Q3570" s="752"/>
      <c r="R3570" s="752"/>
      <c r="S3570" s="752"/>
      <c r="T3570" s="752"/>
      <c r="U3570" s="75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14" t="s">
        <v>38</v>
      </c>
      <c r="G3574" s="714"/>
      <c r="H3574" s="714"/>
      <c r="I3574" s="714"/>
      <c r="J3574" s="31"/>
      <c r="K3574" s="230"/>
      <c r="L3574" s="230"/>
      <c r="M3574" s="230"/>
      <c r="N3574" s="20"/>
      <c r="P3574" s="228"/>
      <c r="Q3574" s="751" t="s">
        <v>41</v>
      </c>
      <c r="R3574" s="751"/>
      <c r="S3574" s="751"/>
      <c r="T3574" s="751"/>
      <c r="U3574" s="75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52"/>
      <c r="R3575" s="752"/>
      <c r="S3575" s="752"/>
      <c r="T3575" s="752"/>
      <c r="U3575" s="75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52" t="s">
        <v>41</v>
      </c>
      <c r="R3589" s="752"/>
      <c r="S3589" s="752"/>
      <c r="T3589" s="752"/>
      <c r="U3589" s="75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52"/>
      <c r="R3590" s="752"/>
      <c r="S3590" s="752"/>
      <c r="T3590" s="752"/>
      <c r="U3590" s="75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52"/>
      <c r="R3591" s="752"/>
      <c r="S3591" s="752"/>
      <c r="T3591" s="752"/>
      <c r="U3591" s="75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52"/>
      <c r="R3592" s="752"/>
      <c r="S3592" s="752"/>
      <c r="T3592" s="752"/>
      <c r="U3592" s="75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52"/>
      <c r="R3593" s="752"/>
      <c r="S3593" s="752"/>
      <c r="T3593" s="752"/>
      <c r="U3593" s="75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90"/>
      <c r="C3596" s="790"/>
      <c r="D3596" s="790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55"/>
      <c r="C3618" s="755"/>
      <c r="D3618" s="755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55"/>
      <c r="C3641" s="755"/>
      <c r="D3641" s="755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51" t="s">
        <v>41</v>
      </c>
      <c r="R3642" s="751"/>
      <c r="S3642" s="751"/>
      <c r="T3642" s="751"/>
      <c r="U3642" s="75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52"/>
      <c r="R3643" s="752"/>
      <c r="S3643" s="752"/>
      <c r="T3643" s="752"/>
      <c r="U3643" s="75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52"/>
      <c r="R3644" s="752"/>
      <c r="S3644" s="752"/>
      <c r="T3644" s="752"/>
      <c r="U3644" s="75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11" t="s">
        <v>38</v>
      </c>
      <c r="G3646" s="711"/>
      <c r="H3646" s="711"/>
      <c r="I3646" s="71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11"/>
      <c r="G3647" s="711"/>
      <c r="H3647" s="711"/>
      <c r="I3647" s="71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52" t="s">
        <v>41</v>
      </c>
      <c r="R3662" s="752"/>
      <c r="S3662" s="752"/>
      <c r="T3662" s="752"/>
      <c r="U3662" s="752"/>
      <c r="W3662" s="343"/>
    </row>
    <row r="3663" spans="1:24" s="125" customFormat="1" ht="15" customHeight="1" thickBot="1">
      <c r="A3663" s="235"/>
      <c r="B3663" s="755"/>
      <c r="C3663" s="755"/>
      <c r="D3663" s="755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51" t="s">
        <v>41</v>
      </c>
      <c r="R3664" s="751"/>
      <c r="S3664" s="751"/>
      <c r="T3664" s="751"/>
      <c r="U3664" s="75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11" t="s">
        <v>39</v>
      </c>
      <c r="G3668" s="711"/>
      <c r="H3668" s="711"/>
      <c r="I3668" s="71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55"/>
      <c r="C3687" s="755"/>
      <c r="D3687" s="755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11" t="s">
        <v>38</v>
      </c>
      <c r="G3689" s="711"/>
      <c r="H3689" s="711"/>
      <c r="I3689" s="71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11"/>
      <c r="G3690" s="711"/>
      <c r="H3690" s="711"/>
      <c r="I3690" s="71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52" t="s">
        <v>41</v>
      </c>
      <c r="R3703" s="752"/>
      <c r="S3703" s="752"/>
      <c r="T3703" s="752"/>
      <c r="U3703" s="75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55"/>
      <c r="C3709" s="755"/>
      <c r="D3709" s="755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55"/>
      <c r="C3732" s="755"/>
      <c r="D3732" s="755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11" t="s">
        <v>38</v>
      </c>
      <c r="G3751" s="711"/>
      <c r="H3751" s="711"/>
      <c r="I3751" s="71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55"/>
      <c r="C3777" s="755"/>
      <c r="D3777" s="755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50" t="s">
        <v>41</v>
      </c>
      <c r="R3778" s="750"/>
      <c r="S3778" s="750"/>
      <c r="T3778" s="750"/>
      <c r="U3778" s="750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22"/>
      <c r="R3779" s="722"/>
      <c r="S3779" s="722"/>
      <c r="T3779" s="722"/>
      <c r="U3779" s="72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22"/>
      <c r="R3780" s="722"/>
      <c r="S3780" s="722"/>
      <c r="T3780" s="722"/>
      <c r="U3780" s="72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22"/>
      <c r="R3781" s="722"/>
      <c r="S3781" s="722"/>
      <c r="T3781" s="722"/>
      <c r="U3781" s="72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22"/>
      <c r="R3782" s="722"/>
      <c r="S3782" s="722"/>
      <c r="T3782" s="722"/>
      <c r="U3782" s="72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55"/>
      <c r="C3801" s="755"/>
      <c r="D3801" s="755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55"/>
      <c r="C3824" s="755"/>
      <c r="D3824" s="755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11" t="s">
        <v>38</v>
      </c>
      <c r="G3841" s="711"/>
      <c r="H3841" s="711"/>
      <c r="I3841" s="71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11"/>
      <c r="G3842" s="711"/>
      <c r="H3842" s="711"/>
      <c r="I3842" s="71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19"/>
      <c r="C3846" s="719"/>
      <c r="D3846" s="719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14" t="s">
        <v>38</v>
      </c>
      <c r="G3847" s="714"/>
      <c r="H3847" s="714"/>
      <c r="I3847" s="714"/>
      <c r="J3847" s="31"/>
      <c r="K3847" s="230"/>
      <c r="L3847" s="230"/>
      <c r="M3847" s="230"/>
      <c r="O3847" s="169"/>
      <c r="P3847" s="228"/>
      <c r="Q3847" s="751" t="s">
        <v>43</v>
      </c>
      <c r="R3847" s="751"/>
      <c r="S3847" s="751"/>
      <c r="T3847" s="751"/>
      <c r="U3847" s="75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52"/>
      <c r="R3848" s="752"/>
      <c r="S3848" s="752"/>
      <c r="T3848" s="752"/>
      <c r="U3848" s="75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52"/>
      <c r="R3849" s="752"/>
      <c r="S3849" s="752"/>
      <c r="T3849" s="752"/>
      <c r="U3849" s="75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19"/>
      <c r="C3870" s="719"/>
      <c r="D3870" s="719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87" t="s">
        <v>43</v>
      </c>
      <c r="R3877" s="787"/>
      <c r="S3877" s="787"/>
      <c r="T3877" s="787"/>
      <c r="U3877" s="78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87"/>
      <c r="R3878" s="787"/>
      <c r="S3878" s="787"/>
      <c r="T3878" s="787"/>
      <c r="U3878" s="78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87"/>
      <c r="R3879" s="787"/>
      <c r="S3879" s="787"/>
      <c r="T3879" s="787"/>
      <c r="U3879" s="78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87"/>
      <c r="R3880" s="787"/>
      <c r="S3880" s="787"/>
      <c r="T3880" s="787"/>
      <c r="U3880" s="78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87"/>
      <c r="R3881" s="787"/>
      <c r="S3881" s="787"/>
      <c r="T3881" s="787"/>
      <c r="U3881" s="78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19"/>
      <c r="C3891" s="719"/>
      <c r="D3891" s="719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19"/>
      <c r="C3913" s="719"/>
      <c r="D3913" s="719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87" t="s">
        <v>43</v>
      </c>
      <c r="R3917" s="787"/>
      <c r="S3917" s="787"/>
      <c r="T3917" s="787"/>
      <c r="U3917" s="78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87"/>
      <c r="R3918" s="787"/>
      <c r="S3918" s="787"/>
      <c r="T3918" s="787"/>
      <c r="U3918" s="78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87" t="s">
        <v>35</v>
      </c>
      <c r="R3934" s="787"/>
      <c r="S3934" s="787"/>
      <c r="T3934" s="787"/>
      <c r="U3934" s="78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87"/>
      <c r="R3935" s="787"/>
      <c r="S3935" s="787"/>
      <c r="T3935" s="787"/>
      <c r="U3935" s="787"/>
    </row>
    <row r="3936" spans="1:24" ht="15" customHeight="1" thickBot="1">
      <c r="A3936" s="236"/>
      <c r="B3936" s="719"/>
      <c r="C3936" s="719"/>
      <c r="D3936" s="719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31" t="s">
        <v>44</v>
      </c>
      <c r="R3937" s="731"/>
      <c r="S3937" s="731"/>
      <c r="T3937" s="731"/>
      <c r="U3937" s="73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18" t="s">
        <v>45</v>
      </c>
      <c r="R3948" s="718"/>
      <c r="S3948" s="718"/>
      <c r="T3948" s="718"/>
      <c r="U3948" s="71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19"/>
      <c r="C3960" s="719"/>
      <c r="D3960" s="719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18" t="s">
        <v>45</v>
      </c>
      <c r="R3963" s="718"/>
      <c r="S3963" s="718"/>
      <c r="T3963" s="718"/>
      <c r="U3963" s="71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18" t="s">
        <v>45</v>
      </c>
      <c r="R3966" s="718"/>
      <c r="S3966" s="718"/>
      <c r="T3966" s="718"/>
      <c r="U3966" s="71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18"/>
      <c r="R3967" s="718"/>
      <c r="S3967" s="718"/>
      <c r="T3967" s="718"/>
      <c r="U3967" s="71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18"/>
      <c r="R3968" s="718"/>
      <c r="S3968" s="718"/>
      <c r="T3968" s="718"/>
      <c r="U3968" s="71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19"/>
      <c r="C3981" s="719"/>
      <c r="D3981" s="719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19"/>
      <c r="C4005" s="719"/>
      <c r="D4005" s="719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19"/>
      <c r="C4028" s="719"/>
      <c r="D4028" s="719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57"/>
      <c r="Z4042" s="757"/>
      <c r="AA4042" s="757"/>
      <c r="AB4042" s="757"/>
      <c r="AC4042" s="757"/>
      <c r="AD4042" s="75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57"/>
      <c r="Z4043" s="757"/>
      <c r="AA4043" s="757"/>
      <c r="AB4043" s="757"/>
      <c r="AC4043" s="757"/>
      <c r="AD4043" s="75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19"/>
      <c r="C4050" s="719"/>
      <c r="D4050" s="719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50" t="s">
        <v>41</v>
      </c>
      <c r="Z4051" s="750"/>
      <c r="AA4051" s="750"/>
      <c r="AB4051" s="750"/>
      <c r="AC4051" s="750"/>
      <c r="AD4051" s="750"/>
      <c r="AE4051" s="750"/>
      <c r="AF4051" s="750"/>
      <c r="AG4051" s="750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22"/>
      <c r="Z4052" s="722"/>
      <c r="AA4052" s="722"/>
      <c r="AB4052" s="722"/>
      <c r="AC4052" s="722"/>
      <c r="AD4052" s="722"/>
      <c r="AE4052" s="722"/>
      <c r="AF4052" s="722"/>
      <c r="AG4052" s="72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22"/>
      <c r="Z4053" s="722"/>
      <c r="AA4053" s="722"/>
      <c r="AB4053" s="722"/>
      <c r="AC4053" s="722"/>
      <c r="AD4053" s="722"/>
      <c r="AE4053" s="722"/>
      <c r="AF4053" s="722"/>
      <c r="AG4053" s="72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22"/>
      <c r="Z4054" s="722"/>
      <c r="AA4054" s="722"/>
      <c r="AB4054" s="722"/>
      <c r="AC4054" s="722"/>
      <c r="AD4054" s="722"/>
      <c r="AE4054" s="722"/>
      <c r="AF4054" s="722"/>
      <c r="AG4054" s="72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22"/>
      <c r="Z4055" s="722"/>
      <c r="AA4055" s="722"/>
      <c r="AB4055" s="722"/>
      <c r="AC4055" s="722"/>
      <c r="AD4055" s="722"/>
      <c r="AE4055" s="722"/>
      <c r="AF4055" s="722"/>
      <c r="AG4055" s="72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19"/>
      <c r="C4074" s="719"/>
      <c r="D4074" s="719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19"/>
      <c r="C4096" s="719"/>
      <c r="D4096" s="719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11" t="s">
        <v>38</v>
      </c>
      <c r="G4114" s="711"/>
      <c r="H4114" s="711"/>
      <c r="I4114" s="71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11"/>
      <c r="G4115" s="711"/>
      <c r="H4115" s="711"/>
      <c r="I4115" s="71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19"/>
      <c r="C4119" s="719"/>
      <c r="D4119" s="719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88" t="s">
        <v>46</v>
      </c>
      <c r="Q4141" s="789"/>
      <c r="R4141" s="789"/>
      <c r="S4141" s="789"/>
      <c r="T4141" s="789"/>
      <c r="U4141" s="789"/>
      <c r="V4141" s="789"/>
      <c r="W4141" s="789"/>
    </row>
    <row r="4142" spans="1:23" ht="15" customHeight="1" thickBot="1">
      <c r="A4142" s="236"/>
      <c r="B4142" s="719"/>
      <c r="C4142" s="719"/>
      <c r="D4142" s="719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91" t="s">
        <v>46</v>
      </c>
      <c r="Q4143" s="792"/>
      <c r="R4143" s="792"/>
      <c r="S4143" s="792"/>
      <c r="T4143" s="792"/>
      <c r="U4143" s="792"/>
      <c r="V4143" s="792"/>
      <c r="W4143" s="79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93"/>
      <c r="Q4144" s="794"/>
      <c r="R4144" s="794"/>
      <c r="S4144" s="794"/>
      <c r="T4144" s="794"/>
      <c r="U4144" s="794"/>
      <c r="V4144" s="794"/>
      <c r="W4144" s="79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93"/>
      <c r="Q4145" s="794"/>
      <c r="R4145" s="794"/>
      <c r="S4145" s="794"/>
      <c r="T4145" s="794"/>
      <c r="U4145" s="794"/>
      <c r="V4145" s="794"/>
      <c r="W4145" s="79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93"/>
      <c r="Q4146" s="794"/>
      <c r="R4146" s="794"/>
      <c r="S4146" s="794"/>
      <c r="T4146" s="794"/>
      <c r="U4146" s="794"/>
      <c r="V4146" s="794"/>
      <c r="W4146" s="79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19"/>
      <c r="C4163" s="719"/>
      <c r="D4163" s="719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19"/>
      <c r="C4185" s="719"/>
      <c r="D4185" s="719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86" t="s">
        <v>47</v>
      </c>
      <c r="G4199" s="786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86"/>
      <c r="G4200" s="786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19"/>
      <c r="C4208" s="719"/>
      <c r="D4208" s="719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31" t="s">
        <v>44</v>
      </c>
      <c r="R4209" s="731"/>
      <c r="S4209" s="731"/>
      <c r="T4209" s="731"/>
      <c r="U4209" s="73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31" t="s">
        <v>44</v>
      </c>
      <c r="R4210" s="731"/>
      <c r="S4210" s="731"/>
      <c r="T4210" s="731"/>
      <c r="U4210" s="73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19"/>
      <c r="C4231" s="719"/>
      <c r="D4231" s="719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31" t="s">
        <v>44</v>
      </c>
      <c r="R4232" s="731"/>
      <c r="S4232" s="731"/>
      <c r="T4232" s="731"/>
      <c r="U4232" s="73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19"/>
      <c r="C4253" s="719"/>
      <c r="D4253" s="719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19"/>
      <c r="C4277" s="719"/>
      <c r="D4277" s="719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11" t="s">
        <v>48</v>
      </c>
      <c r="G4294" s="711"/>
      <c r="H4294" s="711"/>
      <c r="I4294" s="711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19"/>
      <c r="C4299" s="719"/>
      <c r="D4299" s="719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43" t="s">
        <v>50</v>
      </c>
      <c r="Q4305" s="743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19"/>
      <c r="C4322" s="719"/>
      <c r="D4322" s="719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44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45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45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45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45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45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19"/>
      <c r="C4346" s="719"/>
      <c r="D4346" s="719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19"/>
      <c r="C4367" s="719"/>
      <c r="D4367" s="719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11" t="s">
        <v>51</v>
      </c>
      <c r="G4386" s="711"/>
      <c r="H4386" s="711"/>
      <c r="I4386" s="711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11"/>
      <c r="G4387" s="711"/>
      <c r="H4387" s="711"/>
      <c r="I4387" s="711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19"/>
      <c r="C4391" s="719"/>
      <c r="D4391" s="719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19"/>
      <c r="C4413" s="719"/>
      <c r="D4413" s="719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30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30" t="s">
        <v>50</v>
      </c>
      <c r="Q4426" s="730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30"/>
      <c r="Q4427" s="730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30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30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30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19"/>
      <c r="C4434" s="719"/>
      <c r="D4434" s="719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19"/>
      <c r="C4457" s="719"/>
      <c r="D4457" s="719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11" t="s">
        <v>51</v>
      </c>
      <c r="G4460" s="711"/>
      <c r="H4460" s="711"/>
      <c r="I4460" s="711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11"/>
      <c r="G4461" s="711"/>
      <c r="H4461" s="711"/>
      <c r="I4461" s="711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46" t="s">
        <v>50</v>
      </c>
      <c r="Q4479" s="747"/>
      <c r="U4479" s="462">
        <v>0.1</v>
      </c>
    </row>
    <row r="4480" spans="1:23" ht="15" customHeight="1" thickBot="1">
      <c r="A4480" s="236"/>
      <c r="B4480" s="719"/>
      <c r="C4480" s="719"/>
      <c r="D4480" s="719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56" t="s">
        <v>50</v>
      </c>
      <c r="Q4481" s="756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11" t="s">
        <v>51</v>
      </c>
      <c r="G4482" s="711"/>
      <c r="H4482" s="711"/>
      <c r="I4482" s="711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11" t="s">
        <v>51</v>
      </c>
      <c r="G4497" s="711"/>
      <c r="H4497" s="711"/>
      <c r="I4497" s="711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19"/>
      <c r="C4502" s="719"/>
      <c r="D4502" s="719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19"/>
      <c r="C4525" s="719"/>
      <c r="D4525" s="719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19"/>
      <c r="C4549" s="719"/>
      <c r="D4549" s="719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11" t="s">
        <v>51</v>
      </c>
      <c r="G4570" s="711"/>
      <c r="H4570" s="711"/>
      <c r="I4570" s="71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19"/>
      <c r="C4571" s="719"/>
      <c r="D4571" s="719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38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38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18" t="s">
        <v>48</v>
      </c>
      <c r="Q4590" s="718" t="s">
        <v>48</v>
      </c>
      <c r="U4590" s="462">
        <v>0.1</v>
      </c>
      <c r="W4590" s="72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18"/>
      <c r="Q4591" s="718"/>
      <c r="U4591" s="462">
        <v>0.1</v>
      </c>
      <c r="W4591" s="72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19"/>
      <c r="C4594" s="719"/>
      <c r="D4594" s="719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17" t="s">
        <v>48</v>
      </c>
      <c r="Q4595" s="25">
        <f>184.92/1177</f>
        <v>0.15711129991503822</v>
      </c>
      <c r="U4595" s="462">
        <v>0.1</v>
      </c>
      <c r="W4595" s="72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18"/>
      <c r="Q4596" s="25">
        <f>185.5/1183</f>
        <v>0.15680473372781065</v>
      </c>
      <c r="U4596" s="462">
        <v>0.1</v>
      </c>
      <c r="W4596" s="72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18"/>
      <c r="Q4597" s="25">
        <f>183.64/1168</f>
        <v>0.15722602739726027</v>
      </c>
      <c r="U4597" s="462">
        <v>0.1</v>
      </c>
      <c r="W4597" s="72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18"/>
      <c r="Q4598" s="25">
        <f>183.6/1167</f>
        <v>0.15732647814910025</v>
      </c>
      <c r="U4598" s="462">
        <v>0.1</v>
      </c>
      <c r="W4598" s="72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18"/>
      <c r="Q4599" s="25">
        <f>182.52/1157</f>
        <v>0.15775280898876406</v>
      </c>
      <c r="U4599" s="462">
        <v>0.1</v>
      </c>
      <c r="W4599" s="72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18"/>
      <c r="Q4600" s="25">
        <f>182.82/1161.5</f>
        <v>0.15739991390443392</v>
      </c>
      <c r="U4600" s="462">
        <v>0.1</v>
      </c>
      <c r="W4600" s="72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19"/>
      <c r="C4617" s="719"/>
      <c r="D4617" s="719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19"/>
      <c r="C4639" s="719"/>
      <c r="D4639" s="719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20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20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20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11" t="s">
        <v>51</v>
      </c>
      <c r="G4658" s="711"/>
      <c r="H4658" s="711"/>
      <c r="I4658" s="711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19"/>
      <c r="C4662" s="719"/>
      <c r="D4662" s="719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719"/>
      <c r="C4683" s="719"/>
      <c r="D4683" s="719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18" t="s">
        <v>48</v>
      </c>
      <c r="Q4688" s="25">
        <f>181.83/1202.7</f>
        <v>0.15118483412322276</v>
      </c>
      <c r="U4688" s="458">
        <v>0.1</v>
      </c>
      <c r="W4688" s="732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18"/>
      <c r="Q4689" s="718" t="s">
        <v>48</v>
      </c>
      <c r="U4689" s="458">
        <v>0.1</v>
      </c>
      <c r="W4689" s="732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18"/>
      <c r="Q4690" s="718"/>
      <c r="U4690" s="458">
        <v>0.1</v>
      </c>
      <c r="W4690" s="732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18"/>
      <c r="Q4691" s="718"/>
      <c r="U4691" s="458">
        <v>0.1</v>
      </c>
      <c r="W4691" s="732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18"/>
      <c r="Q4692" s="25">
        <f>183.28/1198.36</f>
        <v>0.15294235455122002</v>
      </c>
      <c r="U4692" s="458">
        <v>0.1</v>
      </c>
      <c r="W4692" s="732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18"/>
      <c r="Q4693" s="25">
        <f>182.78/1197</f>
        <v>0.15269841269841269</v>
      </c>
      <c r="U4693" s="458">
        <v>0.1</v>
      </c>
      <c r="W4693" s="732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719"/>
      <c r="C4705" s="719"/>
      <c r="D4705" s="719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711"/>
      <c r="C4724" s="711"/>
      <c r="D4724" s="711"/>
      <c r="E4724" s="711"/>
      <c r="F4724" s="711"/>
      <c r="G4724" s="711"/>
      <c r="H4724" s="711"/>
      <c r="I4724" s="711"/>
      <c r="J4724" s="711"/>
      <c r="K4724" s="711"/>
      <c r="L4724" s="711"/>
      <c r="M4724" s="711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711"/>
      <c r="C4725" s="711"/>
      <c r="D4725" s="711"/>
      <c r="E4725" s="711"/>
      <c r="F4725" s="711"/>
      <c r="G4725" s="711"/>
      <c r="H4725" s="711"/>
      <c r="I4725" s="711"/>
      <c r="J4725" s="711"/>
      <c r="K4725" s="711"/>
      <c r="L4725" s="711"/>
      <c r="M4725" s="711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719"/>
      <c r="C4729" s="719"/>
      <c r="D4729" s="719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719"/>
      <c r="C4751" s="719"/>
      <c r="D4751" s="719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714"/>
      <c r="C4752" s="714"/>
      <c r="D4752" s="714"/>
      <c r="E4752" s="714"/>
      <c r="F4752" s="714"/>
      <c r="G4752" s="714"/>
      <c r="H4752" s="714"/>
      <c r="I4752" s="714"/>
      <c r="J4752" s="714"/>
      <c r="K4752" s="714"/>
      <c r="L4752" s="714"/>
      <c r="M4752" s="714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711"/>
      <c r="C4772" s="711"/>
      <c r="D4772" s="711"/>
      <c r="E4772" s="711"/>
      <c r="F4772" s="711"/>
      <c r="G4772" s="711"/>
      <c r="H4772" s="711"/>
      <c r="I4772" s="711"/>
      <c r="J4772" s="711"/>
      <c r="K4772" s="711"/>
      <c r="L4772" s="711"/>
      <c r="M4772" s="711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719"/>
      <c r="C4774" s="719"/>
      <c r="D4774" s="719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38" t="s">
        <v>55</v>
      </c>
      <c r="Q4781" s="25">
        <f>175.94/1156.5</f>
        <v>0.15213143104193688</v>
      </c>
      <c r="U4781" s="458">
        <v>0.1</v>
      </c>
      <c r="W4781" s="729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38"/>
      <c r="Q4782" s="25">
        <f>175.94/1155.8</f>
        <v>0.15222356809136528</v>
      </c>
      <c r="U4782" s="458">
        <v>0.1</v>
      </c>
      <c r="W4782" s="729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719"/>
      <c r="C4797" s="719"/>
      <c r="D4797" s="719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719"/>
      <c r="C4819" s="719"/>
      <c r="D4819" s="719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711"/>
      <c r="C4840" s="711"/>
      <c r="D4840" s="711"/>
      <c r="E4840" s="711"/>
      <c r="F4840" s="711"/>
      <c r="G4840" s="711"/>
      <c r="H4840" s="711"/>
      <c r="I4840" s="711"/>
      <c r="J4840" s="711"/>
      <c r="K4840" s="711"/>
      <c r="L4840" s="711"/>
      <c r="M4840" s="711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719"/>
      <c r="C4843" s="719"/>
      <c r="D4843" s="719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39" t="s">
        <v>50</v>
      </c>
      <c r="U4852" s="458">
        <v>0.1</v>
      </c>
      <c r="W4852" s="729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39"/>
      <c r="U4853" s="458">
        <v>0.1</v>
      </c>
      <c r="W4853" s="729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30" t="s">
        <v>50</v>
      </c>
      <c r="Q4854" s="739"/>
      <c r="U4854" s="458">
        <v>0.1</v>
      </c>
      <c r="W4854" s="729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30"/>
      <c r="Q4855" s="25">
        <f>166.02/1112.3</f>
        <v>0.14925829362582038</v>
      </c>
      <c r="U4855" s="458">
        <v>0.1</v>
      </c>
      <c r="W4855" s="729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719"/>
      <c r="C4866" s="719"/>
      <c r="D4866" s="719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98" t="s">
        <v>50</v>
      </c>
      <c r="Q4867" s="376" t="s">
        <v>50</v>
      </c>
      <c r="U4867" s="458">
        <v>0.1</v>
      </c>
      <c r="W4867" s="728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30"/>
      <c r="Q4868" s="25">
        <f>165.28/1105.1</f>
        <v>0.14956112568998281</v>
      </c>
      <c r="U4868" s="458">
        <v>0.1</v>
      </c>
      <c r="W4868" s="729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30"/>
      <c r="Q4869" s="25">
        <f>165.28/1105.1</f>
        <v>0.14956112568998281</v>
      </c>
      <c r="U4869" s="458">
        <v>0.1</v>
      </c>
      <c r="W4869" s="729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30"/>
      <c r="Q4870" s="25">
        <f>165.28/1105.1</f>
        <v>0.14956112568998281</v>
      </c>
      <c r="U4870" s="458">
        <v>0.1</v>
      </c>
      <c r="W4870" s="729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30"/>
      <c r="Q4871" s="25">
        <f>165.94/1111.3</f>
        <v>0.14932061549536579</v>
      </c>
      <c r="U4871" s="458">
        <v>0.1</v>
      </c>
      <c r="W4871" s="729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719"/>
      <c r="C4888" s="719"/>
      <c r="D4888" s="719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719"/>
      <c r="C4911" s="719"/>
      <c r="D4911" s="719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711"/>
      <c r="C4929" s="711"/>
      <c r="D4929" s="711"/>
      <c r="E4929" s="711"/>
      <c r="F4929" s="711"/>
      <c r="G4929" s="711"/>
      <c r="H4929" s="711"/>
      <c r="I4929" s="711"/>
      <c r="J4929" s="711"/>
      <c r="K4929" s="711"/>
      <c r="L4929" s="711"/>
      <c r="M4929" s="711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711"/>
      <c r="C4930" s="711"/>
      <c r="D4930" s="711"/>
      <c r="E4930" s="711"/>
      <c r="F4930" s="711"/>
      <c r="G4930" s="711"/>
      <c r="H4930" s="711"/>
      <c r="I4930" s="711"/>
      <c r="J4930" s="711"/>
      <c r="K4930" s="711"/>
      <c r="L4930" s="711"/>
      <c r="M4930" s="711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719"/>
      <c r="C4934" s="719"/>
      <c r="D4934" s="719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30" t="s">
        <v>50</v>
      </c>
      <c r="Q4953" s="730" t="s">
        <v>50</v>
      </c>
      <c r="W4953" s="735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30"/>
      <c r="Q4954" s="730"/>
      <c r="W4954" s="735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30"/>
      <c r="Q4955" s="730"/>
      <c r="W4955" s="735"/>
      <c r="X4955" s="535"/>
    </row>
    <row r="4956" spans="1:24" ht="15" customHeight="1" thickBot="1">
      <c r="A4956" s="236"/>
      <c r="B4956" s="719"/>
      <c r="C4956" s="719"/>
      <c r="D4956" s="719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36" t="s">
        <v>50</v>
      </c>
      <c r="Q4957" s="25">
        <f>169.01/1155.5</f>
        <v>0.14626568585028127</v>
      </c>
      <c r="W4957" s="733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37"/>
      <c r="Q4958" s="25">
        <f>168.97/1155.2</f>
        <v>0.14626904432132964</v>
      </c>
      <c r="W4958" s="734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719"/>
      <c r="C4977" s="719"/>
      <c r="D4977" s="719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719"/>
      <c r="C5001" s="719"/>
      <c r="D5001" s="719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42" t="s">
        <v>56</v>
      </c>
      <c r="Q5002" s="25">
        <f>162.01/1113.8</f>
        <v>0.1454569940743401</v>
      </c>
      <c r="W5002" s="740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20"/>
      <c r="Q5003" s="25">
        <f>162.67/1118.9</f>
        <v>0.14538385914737686</v>
      </c>
      <c r="W5003" s="741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711"/>
      <c r="C5011" s="711"/>
      <c r="D5011" s="711"/>
      <c r="E5011" s="711"/>
      <c r="F5011" s="711"/>
      <c r="G5011" s="711"/>
      <c r="H5011" s="711"/>
      <c r="I5011" s="711"/>
      <c r="J5011" s="711"/>
      <c r="K5011" s="711"/>
      <c r="L5011" s="711"/>
      <c r="M5011" s="711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711"/>
      <c r="C5012" s="711"/>
      <c r="D5012" s="711"/>
      <c r="E5012" s="711"/>
      <c r="F5012" s="711"/>
      <c r="G5012" s="711"/>
      <c r="H5012" s="711"/>
      <c r="I5012" s="711"/>
      <c r="J5012" s="711"/>
      <c r="K5012" s="711"/>
      <c r="L5012" s="711"/>
      <c r="M5012" s="71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719"/>
      <c r="C5022" s="719"/>
      <c r="D5022" s="719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714"/>
      <c r="C5023" s="714"/>
      <c r="D5023" s="714"/>
      <c r="E5023" s="714"/>
      <c r="F5023" s="714"/>
      <c r="G5023" s="714"/>
      <c r="H5023" s="714"/>
      <c r="I5023" s="714"/>
      <c r="J5023" s="714"/>
      <c r="K5023" s="714"/>
      <c r="L5023" s="714"/>
      <c r="M5023" s="714"/>
      <c r="P5023" s="451" t="s">
        <v>56</v>
      </c>
      <c r="Q5023" s="717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18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18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18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711"/>
      <c r="C5043" s="711"/>
      <c r="D5043" s="711"/>
      <c r="E5043" s="711"/>
      <c r="F5043" s="711"/>
      <c r="G5043" s="711"/>
      <c r="H5043" s="711"/>
      <c r="I5043" s="711"/>
      <c r="J5043" s="711"/>
      <c r="K5043" s="711"/>
      <c r="L5043" s="711"/>
      <c r="M5043" s="711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719"/>
      <c r="C5046" s="719"/>
      <c r="D5046" s="719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719"/>
      <c r="C5069" s="719"/>
      <c r="D5069" s="719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719"/>
      <c r="C5091" s="719"/>
      <c r="D5091" s="719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711"/>
      <c r="C5111" s="711"/>
      <c r="D5111" s="711"/>
      <c r="E5111" s="711"/>
      <c r="F5111" s="711"/>
      <c r="G5111" s="711"/>
      <c r="H5111" s="711"/>
      <c r="I5111" s="711"/>
      <c r="J5111" s="711"/>
      <c r="K5111" s="711"/>
      <c r="L5111" s="711"/>
      <c r="M5111" s="711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719"/>
      <c r="C5115" s="719"/>
      <c r="D5115" s="719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719"/>
      <c r="C5137" s="719"/>
      <c r="D5137" s="719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719"/>
      <c r="C5160" s="719"/>
      <c r="D5160" s="719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719"/>
      <c r="C5183" s="719"/>
      <c r="D5183" s="719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711"/>
      <c r="C5200" s="711"/>
      <c r="D5200" s="711"/>
      <c r="E5200" s="711"/>
      <c r="F5200" s="711"/>
      <c r="G5200" s="711"/>
      <c r="H5200" s="711"/>
      <c r="I5200" s="711"/>
      <c r="J5200" s="711"/>
      <c r="K5200" s="711"/>
      <c r="L5200" s="711"/>
      <c r="M5200" s="711"/>
      <c r="P5200" s="278"/>
      <c r="X5200" s="535"/>
    </row>
    <row r="5201" spans="1:24" ht="15" customHeight="1">
      <c r="A5201" s="3">
        <v>43095</v>
      </c>
      <c r="B5201" s="711"/>
      <c r="C5201" s="711"/>
      <c r="D5201" s="711"/>
      <c r="E5201" s="711"/>
      <c r="F5201" s="711"/>
      <c r="G5201" s="711"/>
      <c r="H5201" s="711"/>
      <c r="I5201" s="711"/>
      <c r="J5201" s="711"/>
      <c r="K5201" s="711"/>
      <c r="L5201" s="711"/>
      <c r="M5201" s="711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719"/>
      <c r="C5205" s="719"/>
      <c r="D5205" s="719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719"/>
      <c r="C5228" s="719"/>
      <c r="D5228" s="719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26" t="s">
        <v>50</v>
      </c>
      <c r="Q5239" s="726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26"/>
      <c r="Q5240" s="726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26"/>
      <c r="Q5241" s="726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26"/>
      <c r="Q5242" s="726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26"/>
      <c r="Q5243" s="726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719"/>
      <c r="C5249" s="719"/>
      <c r="D5249" s="719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711"/>
      <c r="C5271" s="711"/>
      <c r="D5271" s="711"/>
      <c r="E5271" s="711"/>
      <c r="F5271" s="711"/>
      <c r="G5271" s="711"/>
      <c r="H5271" s="711"/>
      <c r="I5271" s="711"/>
      <c r="J5271" s="711"/>
      <c r="K5271" s="711"/>
      <c r="L5271" s="711"/>
      <c r="M5271" s="711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719"/>
      <c r="C5272" s="719"/>
      <c r="D5272" s="719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711"/>
      <c r="C5273" s="711"/>
      <c r="D5273" s="711"/>
      <c r="E5273" s="711"/>
      <c r="F5273" s="711"/>
      <c r="G5273" s="711"/>
      <c r="H5273" s="711"/>
      <c r="I5273" s="711"/>
      <c r="J5273" s="711"/>
      <c r="K5273" s="711"/>
      <c r="L5273" s="711"/>
      <c r="M5273" s="71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20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20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19"/>
      <c r="C5294" s="719"/>
      <c r="D5294" s="719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711"/>
      <c r="C5299" s="711"/>
      <c r="D5299" s="711"/>
      <c r="E5299" s="711"/>
      <c r="F5299" s="711"/>
      <c r="G5299" s="711"/>
      <c r="H5299" s="711"/>
      <c r="I5299" s="711"/>
      <c r="J5299" s="711"/>
      <c r="K5299" s="711"/>
      <c r="L5299" s="711"/>
      <c r="M5299" s="711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711"/>
      <c r="C5314" s="711"/>
      <c r="D5314" s="711"/>
      <c r="E5314" s="711"/>
      <c r="F5314" s="711"/>
      <c r="G5314" s="711"/>
      <c r="H5314" s="711"/>
      <c r="I5314" s="711"/>
      <c r="J5314" s="711"/>
      <c r="K5314" s="711"/>
      <c r="L5314" s="711"/>
      <c r="M5314" s="71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719"/>
      <c r="C5318" s="719"/>
      <c r="D5318" s="719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719"/>
      <c r="C5340" s="719"/>
      <c r="D5340" s="719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711"/>
      <c r="C5382" s="711"/>
      <c r="D5382" s="711"/>
      <c r="E5382" s="711"/>
      <c r="F5382" s="711"/>
      <c r="G5382" s="711"/>
      <c r="H5382" s="711"/>
      <c r="I5382" s="711"/>
      <c r="J5382" s="711"/>
      <c r="K5382" s="711"/>
      <c r="L5382" s="711"/>
      <c r="M5382" s="711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711"/>
      <c r="C5472" s="711"/>
      <c r="D5472" s="711"/>
      <c r="E5472" s="711"/>
      <c r="F5472" s="711"/>
      <c r="G5472" s="711"/>
      <c r="H5472" s="711"/>
      <c r="I5472" s="711"/>
      <c r="J5472" s="711"/>
      <c r="K5472" s="711"/>
      <c r="L5472" s="711"/>
      <c r="M5472" s="71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711"/>
      <c r="C5473" s="711"/>
      <c r="D5473" s="711"/>
      <c r="E5473" s="711"/>
      <c r="F5473" s="711"/>
      <c r="G5473" s="711"/>
      <c r="H5473" s="711"/>
      <c r="I5473" s="711"/>
      <c r="J5473" s="711"/>
      <c r="K5473" s="711"/>
      <c r="L5473" s="711"/>
      <c r="M5473" s="71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711"/>
      <c r="C5558" s="711"/>
      <c r="D5558" s="711"/>
      <c r="E5558" s="711"/>
      <c r="F5558" s="711"/>
      <c r="G5558" s="711"/>
      <c r="H5558" s="711"/>
      <c r="I5558" s="711"/>
      <c r="J5558" s="711"/>
      <c r="K5558" s="711"/>
      <c r="L5558" s="711"/>
      <c r="M5558" s="711"/>
      <c r="P5558" s="278"/>
      <c r="X5558" s="535"/>
    </row>
    <row r="5559" spans="1:24" ht="15" customHeight="1">
      <c r="A5559" s="3">
        <v>43577</v>
      </c>
      <c r="B5559" s="711"/>
      <c r="C5559" s="711"/>
      <c r="D5559" s="711"/>
      <c r="E5559" s="711"/>
      <c r="F5559" s="711"/>
      <c r="G5559" s="711"/>
      <c r="H5559" s="711"/>
      <c r="I5559" s="711"/>
      <c r="J5559" s="711"/>
      <c r="K5559" s="711"/>
      <c r="L5559" s="711"/>
      <c r="M5559" s="711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11"/>
      <c r="C5570" s="711"/>
      <c r="D5570" s="711"/>
      <c r="E5570" s="711"/>
      <c r="F5570" s="711"/>
      <c r="G5570" s="711"/>
      <c r="H5570" s="711"/>
      <c r="I5570" s="711"/>
      <c r="J5570" s="711"/>
      <c r="K5570" s="711"/>
      <c r="L5570" s="711"/>
      <c r="M5570" s="71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711"/>
      <c r="C5585" s="711"/>
      <c r="D5585" s="711"/>
      <c r="E5585" s="711"/>
      <c r="F5585" s="711"/>
      <c r="G5585" s="711"/>
      <c r="H5585" s="711"/>
      <c r="I5585" s="711"/>
      <c r="J5585" s="711"/>
      <c r="K5585" s="711"/>
      <c r="L5585" s="711"/>
      <c r="M5585" s="71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711"/>
      <c r="C5653" s="711"/>
      <c r="D5653" s="711"/>
      <c r="E5653" s="711"/>
      <c r="F5653" s="711"/>
      <c r="G5653" s="711"/>
      <c r="H5653" s="711"/>
      <c r="I5653" s="711"/>
      <c r="J5653" s="711"/>
      <c r="K5653" s="711"/>
      <c r="L5653" s="711"/>
      <c r="M5653" s="71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722" t="s">
        <v>60</v>
      </c>
      <c r="C5744" s="711"/>
      <c r="D5744" s="711"/>
      <c r="E5744" s="711"/>
      <c r="F5744" s="711"/>
      <c r="G5744" s="711"/>
      <c r="H5744" s="711"/>
      <c r="I5744" s="711"/>
      <c r="J5744" s="711"/>
      <c r="K5744" s="711"/>
      <c r="L5744" s="711"/>
      <c r="M5744" s="71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711"/>
      <c r="C5745" s="711"/>
      <c r="D5745" s="711"/>
      <c r="E5745" s="711"/>
      <c r="F5745" s="711"/>
      <c r="G5745" s="711"/>
      <c r="H5745" s="711"/>
      <c r="I5745" s="711"/>
      <c r="J5745" s="711"/>
      <c r="K5745" s="711"/>
      <c r="L5745" s="711"/>
      <c r="M5745" s="71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711" t="s">
        <v>61</v>
      </c>
      <c r="C5824" s="711"/>
      <c r="D5824" s="711"/>
      <c r="E5824" s="711"/>
      <c r="F5824" s="711"/>
      <c r="G5824" s="711"/>
      <c r="H5824" s="711"/>
      <c r="I5824" s="711"/>
      <c r="J5824" s="711"/>
      <c r="K5824" s="711"/>
      <c r="L5824" s="711"/>
      <c r="M5824" s="71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711"/>
      <c r="C5825" s="711"/>
      <c r="D5825" s="711"/>
      <c r="E5825" s="711"/>
      <c r="F5825" s="711"/>
      <c r="G5825" s="711"/>
      <c r="H5825" s="711"/>
      <c r="I5825" s="711"/>
      <c r="J5825" s="711"/>
      <c r="K5825" s="711"/>
      <c r="L5825" s="711"/>
      <c r="M5825" s="71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23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24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24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711" t="s">
        <v>61</v>
      </c>
      <c r="C5845" s="711"/>
      <c r="D5845" s="711"/>
      <c r="E5845" s="711"/>
      <c r="F5845" s="711"/>
      <c r="G5845" s="711"/>
      <c r="H5845" s="711"/>
      <c r="I5845" s="711"/>
      <c r="J5845" s="711"/>
      <c r="K5845" s="711"/>
      <c r="L5845" s="711"/>
      <c r="M5845" s="71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711" t="s">
        <v>61</v>
      </c>
      <c r="C5856" s="711"/>
      <c r="D5856" s="711"/>
      <c r="E5856" s="711"/>
      <c r="F5856" s="711"/>
      <c r="G5856" s="711"/>
      <c r="H5856" s="711"/>
      <c r="I5856" s="711"/>
      <c r="J5856" s="711"/>
      <c r="K5856" s="711"/>
      <c r="L5856" s="711"/>
      <c r="M5856" s="71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711" t="s">
        <v>61</v>
      </c>
      <c r="C5929" s="711"/>
      <c r="D5929" s="711"/>
      <c r="E5929" s="711"/>
      <c r="F5929" s="711"/>
      <c r="G5929" s="711"/>
      <c r="H5929" s="711"/>
      <c r="I5929" s="711"/>
      <c r="J5929" s="711"/>
      <c r="K5929" s="711"/>
      <c r="L5929" s="711"/>
      <c r="M5929" s="711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18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18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12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13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13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13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13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13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711" t="s">
        <v>61</v>
      </c>
      <c r="C6017" s="711"/>
      <c r="D6017" s="711"/>
      <c r="E6017" s="711"/>
      <c r="F6017" s="711"/>
      <c r="G6017" s="711"/>
      <c r="H6017" s="711"/>
      <c r="I6017" s="711"/>
      <c r="J6017" s="711"/>
      <c r="K6017" s="711"/>
      <c r="L6017" s="711"/>
      <c r="M6017" s="711"/>
      <c r="X6017" s="535"/>
    </row>
    <row r="6018" spans="1:24" ht="15" customHeight="1">
      <c r="A6018" s="3">
        <v>44193</v>
      </c>
      <c r="B6018" s="711"/>
      <c r="C6018" s="711"/>
      <c r="D6018" s="711"/>
      <c r="E6018" s="711"/>
      <c r="F6018" s="711"/>
      <c r="G6018" s="711"/>
      <c r="H6018" s="711"/>
      <c r="I6018" s="711"/>
      <c r="J6018" s="711"/>
      <c r="K6018" s="711"/>
      <c r="L6018" s="711"/>
      <c r="M6018" s="71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18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27"/>
      <c r="Q6052" s="718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27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27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27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27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711" t="s">
        <v>61</v>
      </c>
      <c r="C6090" s="711"/>
      <c r="D6090" s="711"/>
      <c r="E6090" s="711"/>
      <c r="F6090" s="711"/>
      <c r="G6090" s="711"/>
      <c r="H6090" s="711"/>
      <c r="I6090" s="711"/>
      <c r="J6090" s="711"/>
      <c r="K6090" s="711"/>
      <c r="L6090" s="711"/>
      <c r="M6090" s="71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711"/>
      <c r="C6091" s="711"/>
      <c r="D6091" s="711"/>
      <c r="E6091" s="711"/>
      <c r="F6091" s="711"/>
      <c r="G6091" s="711"/>
      <c r="H6091" s="711"/>
      <c r="I6091" s="711"/>
      <c r="J6091" s="711"/>
      <c r="K6091" s="711"/>
      <c r="L6091" s="711"/>
      <c r="M6091" s="71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714" t="s">
        <v>62</v>
      </c>
      <c r="C6112" s="714"/>
      <c r="D6112" s="714"/>
      <c r="E6112" s="714"/>
      <c r="F6112" s="714"/>
      <c r="G6112" s="714"/>
      <c r="H6112" s="714"/>
      <c r="I6112" s="714"/>
      <c r="J6112" s="714"/>
      <c r="K6112" s="714"/>
      <c r="L6112" s="714"/>
      <c r="M6112" s="714"/>
      <c r="N6112" s="714"/>
      <c r="O6112" s="714"/>
      <c r="P6112" s="714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25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25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711" t="s">
        <v>61</v>
      </c>
      <c r="C6132" s="711"/>
      <c r="D6132" s="711"/>
      <c r="E6132" s="711"/>
      <c r="F6132" s="711"/>
      <c r="G6132" s="711"/>
      <c r="H6132" s="711"/>
      <c r="I6132" s="711"/>
      <c r="J6132" s="711"/>
      <c r="K6132" s="711"/>
      <c r="L6132" s="711"/>
      <c r="M6132" s="711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711" t="s">
        <v>61</v>
      </c>
      <c r="C6200" s="721"/>
      <c r="D6200" s="721"/>
      <c r="E6200" s="721"/>
      <c r="F6200" s="721"/>
      <c r="G6200" s="721"/>
      <c r="H6200" s="721"/>
      <c r="I6200" s="721"/>
      <c r="J6200" s="721"/>
      <c r="K6200" s="721"/>
      <c r="L6200" s="721"/>
      <c r="M6200" s="72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711" t="s">
        <v>61</v>
      </c>
      <c r="C6289" s="715"/>
      <c r="D6289" s="715"/>
      <c r="E6289" s="715"/>
      <c r="F6289" s="715"/>
      <c r="G6289" s="715"/>
      <c r="H6289" s="715"/>
      <c r="I6289" s="715"/>
      <c r="J6289" s="715"/>
      <c r="K6289" s="715"/>
      <c r="L6289" s="715"/>
      <c r="M6289" s="71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715"/>
      <c r="C6290" s="715"/>
      <c r="D6290" s="715"/>
      <c r="E6290" s="715"/>
      <c r="F6290" s="715"/>
      <c r="G6290" s="715"/>
      <c r="H6290" s="715"/>
      <c r="I6290" s="715"/>
      <c r="J6290" s="715"/>
      <c r="K6290" s="715"/>
      <c r="L6290" s="715"/>
      <c r="M6290" s="71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714" t="s">
        <v>61</v>
      </c>
      <c r="C6295" s="716"/>
      <c r="D6295" s="716"/>
      <c r="E6295" s="716"/>
      <c r="F6295" s="716"/>
      <c r="G6295" s="716"/>
      <c r="H6295" s="716"/>
      <c r="I6295" s="716"/>
      <c r="J6295" s="716"/>
      <c r="K6295" s="716"/>
      <c r="L6295" s="716"/>
      <c r="M6295" s="716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711" t="s">
        <v>61</v>
      </c>
      <c r="C6372" s="715"/>
      <c r="D6372" s="715"/>
      <c r="E6372" s="715"/>
      <c r="F6372" s="715"/>
      <c r="G6372" s="715"/>
      <c r="H6372" s="715"/>
      <c r="I6372" s="715"/>
      <c r="J6372" s="715"/>
      <c r="K6372" s="715"/>
      <c r="L6372" s="715"/>
      <c r="M6372" s="71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715"/>
      <c r="C6373" s="715"/>
      <c r="D6373" s="715"/>
      <c r="E6373" s="715"/>
      <c r="F6373" s="715"/>
      <c r="G6373" s="715"/>
      <c r="H6373" s="715"/>
      <c r="I6373" s="715"/>
      <c r="J6373" s="715"/>
      <c r="K6373" s="715"/>
      <c r="L6373" s="715"/>
      <c r="M6373" s="71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714" t="s">
        <v>61</v>
      </c>
      <c r="C6384" s="714"/>
      <c r="D6384" s="714"/>
      <c r="E6384" s="714"/>
      <c r="F6384" s="714"/>
      <c r="G6384" s="714"/>
      <c r="H6384" s="714"/>
      <c r="I6384" s="714"/>
      <c r="J6384" s="714"/>
      <c r="K6384" s="714"/>
      <c r="L6384" s="714"/>
      <c r="M6384" s="714"/>
      <c r="P6384" s="712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13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13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711" t="s">
        <v>61</v>
      </c>
      <c r="C6408" s="711"/>
      <c r="D6408" s="711"/>
      <c r="E6408" s="711"/>
      <c r="F6408" s="711"/>
      <c r="G6408" s="711"/>
      <c r="H6408" s="711"/>
      <c r="I6408" s="711"/>
      <c r="J6408" s="711"/>
      <c r="K6408" s="711"/>
      <c r="L6408" s="711"/>
      <c r="M6408" s="71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711"/>
      <c r="C6409" s="711"/>
      <c r="D6409" s="711"/>
      <c r="E6409" s="711"/>
      <c r="F6409" s="711"/>
      <c r="G6409" s="711"/>
      <c r="H6409" s="711"/>
      <c r="I6409" s="711"/>
      <c r="J6409" s="711"/>
      <c r="K6409" s="711"/>
      <c r="L6409" s="711"/>
      <c r="M6409" s="711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711" t="s">
        <v>61</v>
      </c>
      <c r="C6472" s="711"/>
      <c r="D6472" s="711"/>
      <c r="E6472" s="711"/>
      <c r="F6472" s="711"/>
      <c r="G6472" s="711"/>
      <c r="H6472" s="711"/>
      <c r="I6472" s="711"/>
      <c r="J6472" s="711"/>
      <c r="K6472" s="711"/>
      <c r="L6472" s="711"/>
      <c r="M6472" s="71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12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13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13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13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13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711" t="s">
        <v>61</v>
      </c>
      <c r="C6561" s="711"/>
      <c r="D6561" s="711"/>
      <c r="E6561" s="711"/>
      <c r="F6561" s="711"/>
      <c r="G6561" s="711"/>
      <c r="H6561" s="711"/>
      <c r="I6561" s="711"/>
      <c r="J6561" s="711"/>
      <c r="K6561" s="711"/>
      <c r="L6561" s="711"/>
      <c r="M6561" s="711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711"/>
      <c r="C6562" s="711"/>
      <c r="D6562" s="711"/>
      <c r="E6562" s="711"/>
      <c r="F6562" s="711"/>
      <c r="G6562" s="711"/>
      <c r="H6562" s="711"/>
      <c r="I6562" s="711"/>
      <c r="J6562" s="711"/>
      <c r="K6562" s="711"/>
      <c r="L6562" s="711"/>
      <c r="M6562" s="711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714" t="s">
        <v>61</v>
      </c>
      <c r="C6567" s="714"/>
      <c r="D6567" s="714"/>
      <c r="E6567" s="714"/>
      <c r="F6567" s="714"/>
      <c r="G6567" s="714"/>
      <c r="H6567" s="714"/>
      <c r="I6567" s="714"/>
      <c r="J6567" s="714"/>
      <c r="K6567" s="714"/>
      <c r="L6567" s="714"/>
      <c r="M6567" s="714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13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13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713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713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713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711"/>
      <c r="C6639" s="711"/>
      <c r="D6639" s="711"/>
      <c r="E6639" s="711"/>
      <c r="F6639" s="711"/>
      <c r="G6639" s="711"/>
      <c r="H6639" s="711"/>
      <c r="I6639" s="711"/>
      <c r="J6639" s="711"/>
      <c r="K6639" s="711"/>
      <c r="L6639" s="711"/>
      <c r="M6639" s="711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711"/>
      <c r="C6640" s="711"/>
      <c r="D6640" s="711"/>
      <c r="E6640" s="711"/>
      <c r="F6640" s="711"/>
      <c r="G6640" s="711"/>
      <c r="H6640" s="711"/>
      <c r="I6640" s="711"/>
      <c r="J6640" s="711"/>
      <c r="K6640" s="711"/>
      <c r="L6640" s="711"/>
      <c r="M6640" s="711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>
        <f>V6655/N6654</f>
        <v>7.0628042919406733</v>
      </c>
    </row>
    <row r="6656" spans="1:24" ht="15" customHeight="1">
      <c r="A6656" s="3">
        <v>45047</v>
      </c>
      <c r="B6656" s="711"/>
      <c r="C6656" s="711"/>
      <c r="D6656" s="711"/>
      <c r="E6656" s="711"/>
      <c r="F6656" s="711"/>
      <c r="G6656" s="711"/>
      <c r="H6656" s="711"/>
      <c r="I6656" s="711"/>
      <c r="J6656" s="711"/>
      <c r="K6656" s="711"/>
      <c r="L6656" s="711"/>
      <c r="M6656" s="711"/>
      <c r="P6656" s="717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718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5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4">
        <v>105584</v>
      </c>
      <c r="K6658" s="22">
        <v>2145</v>
      </c>
      <c r="L6658" s="6">
        <v>2146.5</v>
      </c>
      <c r="M6658" s="137">
        <f t="shared" si="1931"/>
        <v>1.5</v>
      </c>
      <c r="P6658" s="718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7">
        <v>45050</v>
      </c>
      <c r="B6659" s="4">
        <v>30400</v>
      </c>
      <c r="C6659" s="586">
        <v>0</v>
      </c>
      <c r="D6659" s="586">
        <v>1275</v>
      </c>
      <c r="E6659" s="586">
        <v>32600</v>
      </c>
      <c r="F6659" s="4">
        <v>300</v>
      </c>
      <c r="G6659" s="586">
        <v>0</v>
      </c>
      <c r="H6659" s="586">
        <v>2825</v>
      </c>
      <c r="I6659" s="130">
        <f>H6659/E6659</f>
        <v>8.665644171779141E-2</v>
      </c>
      <c r="J6659" s="586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7">
        <v>45051</v>
      </c>
      <c r="B6660" s="4">
        <v>30400</v>
      </c>
      <c r="C6660" s="586">
        <v>0</v>
      </c>
      <c r="D6660" s="586">
        <v>1275</v>
      </c>
      <c r="E6660" s="586">
        <v>32600</v>
      </c>
      <c r="F6660" s="4">
        <v>0</v>
      </c>
      <c r="G6660" s="586">
        <v>0</v>
      </c>
      <c r="H6660" s="586">
        <v>2825</v>
      </c>
      <c r="I6660" s="130">
        <f>H6660/E6660</f>
        <v>8.665644171779141E-2</v>
      </c>
      <c r="J6660" s="586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89">
        <v>45054</v>
      </c>
      <c r="B6661" s="711" t="s">
        <v>61</v>
      </c>
      <c r="C6661" s="711"/>
      <c r="D6661" s="711"/>
      <c r="E6661" s="711"/>
      <c r="F6661" s="711"/>
      <c r="G6661" s="711"/>
      <c r="H6661" s="711"/>
      <c r="I6661" s="711"/>
      <c r="J6661" s="711"/>
      <c r="K6661" s="711"/>
      <c r="L6661" s="711"/>
      <c r="M6661" s="711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2">
        <v>45055</v>
      </c>
      <c r="B6662" s="4">
        <v>30400</v>
      </c>
      <c r="C6662" s="591">
        <v>0</v>
      </c>
      <c r="D6662" s="591">
        <v>1275</v>
      </c>
      <c r="E6662" s="591">
        <v>32600</v>
      </c>
      <c r="F6662" s="4">
        <v>0</v>
      </c>
      <c r="G6662" s="591">
        <v>0</v>
      </c>
      <c r="H6662" s="10">
        <v>2825</v>
      </c>
      <c r="I6662" s="130">
        <f t="shared" ref="I6662:I6669" si="1935">H6662/E6662</f>
        <v>8.665644171779141E-2</v>
      </c>
      <c r="J6662" s="591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7">
        <v>45056</v>
      </c>
      <c r="B6663" s="4">
        <v>30400</v>
      </c>
      <c r="C6663" s="596">
        <v>0</v>
      </c>
      <c r="D6663" s="596">
        <v>1275</v>
      </c>
      <c r="E6663" s="596">
        <v>32600</v>
      </c>
      <c r="F6663" s="4">
        <v>0</v>
      </c>
      <c r="G6663" s="596">
        <v>0</v>
      </c>
      <c r="H6663" s="10">
        <v>2825</v>
      </c>
      <c r="I6663" s="130">
        <f t="shared" si="1935"/>
        <v>8.665644171779141E-2</v>
      </c>
      <c r="J6663" s="596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0">
        <v>45057</v>
      </c>
      <c r="B6664" s="4">
        <v>30700</v>
      </c>
      <c r="C6664" s="599">
        <v>0</v>
      </c>
      <c r="D6664" s="599">
        <v>1275</v>
      </c>
      <c r="E6664" s="599">
        <v>32900</v>
      </c>
      <c r="F6664" s="4">
        <v>300</v>
      </c>
      <c r="G6664" s="599">
        <v>0</v>
      </c>
      <c r="H6664" s="10">
        <v>2825</v>
      </c>
      <c r="I6664" s="130">
        <f t="shared" si="1935"/>
        <v>8.5866261398176297E-2</v>
      </c>
      <c r="J6664" s="599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3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2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4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6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5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8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7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0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09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2">
        <v>45065</v>
      </c>
      <c r="B6670" s="4">
        <v>31725</v>
      </c>
      <c r="C6670" s="611">
        <v>0</v>
      </c>
      <c r="D6670" s="611">
        <v>1275</v>
      </c>
      <c r="E6670" s="611">
        <v>33925</v>
      </c>
      <c r="F6670" s="4">
        <v>0</v>
      </c>
      <c r="G6670" s="611">
        <v>0</v>
      </c>
      <c r="H6670" s="611">
        <v>2825</v>
      </c>
      <c r="I6670" s="130">
        <f t="shared" ref="I6670" si="1940">H6670/E6670</f>
        <v>8.3271923360353717E-2</v>
      </c>
      <c r="J6670" s="611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6">
        <v>45068</v>
      </c>
      <c r="B6671" s="4">
        <v>31975</v>
      </c>
      <c r="C6671" s="615">
        <v>0</v>
      </c>
      <c r="D6671" s="615">
        <v>1275</v>
      </c>
      <c r="E6671" s="615">
        <v>34175</v>
      </c>
      <c r="F6671" s="4">
        <v>250</v>
      </c>
      <c r="G6671" s="615">
        <v>0</v>
      </c>
      <c r="H6671" s="615">
        <v>2825</v>
      </c>
      <c r="I6671" s="130">
        <f t="shared" ref="I6671" si="1944">H6671/E6671</f>
        <v>8.2662765179224579E-2</v>
      </c>
      <c r="J6671" s="615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0">
        <v>45069</v>
      </c>
      <c r="B6672" s="4">
        <v>32275</v>
      </c>
      <c r="C6672" s="619">
        <v>0</v>
      </c>
      <c r="D6672" s="619">
        <v>1275</v>
      </c>
      <c r="E6672" s="619">
        <v>34475</v>
      </c>
      <c r="F6672" s="4">
        <v>300</v>
      </c>
      <c r="G6672" s="619">
        <v>0</v>
      </c>
      <c r="H6672" s="619">
        <v>2925</v>
      </c>
      <c r="I6672" s="130">
        <f t="shared" ref="I6672" si="1948">H6672/E6672</f>
        <v>8.4844089920232055E-2</v>
      </c>
      <c r="J6672" s="619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4">
        <v>45070</v>
      </c>
      <c r="B6673" s="4">
        <v>32800</v>
      </c>
      <c r="C6673" s="623">
        <v>0</v>
      </c>
      <c r="D6673" s="623">
        <v>1250</v>
      </c>
      <c r="E6673" s="623">
        <v>34975</v>
      </c>
      <c r="F6673" s="4">
        <v>525</v>
      </c>
      <c r="G6673" s="623">
        <v>25</v>
      </c>
      <c r="H6673" s="623">
        <v>2900</v>
      </c>
      <c r="I6673" s="130">
        <f t="shared" ref="I6673" si="1952">H6673/E6673</f>
        <v>8.2916368834882057E-2</v>
      </c>
      <c r="J6673" s="623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8">
        <v>45071</v>
      </c>
      <c r="B6674" s="4">
        <v>33325</v>
      </c>
      <c r="C6674" s="627">
        <v>0</v>
      </c>
      <c r="D6674" s="627">
        <v>1225</v>
      </c>
      <c r="E6674" s="627">
        <v>35475</v>
      </c>
      <c r="F6674" s="4">
        <v>525</v>
      </c>
      <c r="G6674" s="627">
        <v>25</v>
      </c>
      <c r="H6674" s="627">
        <v>2875</v>
      </c>
      <c r="I6674" s="130">
        <f t="shared" ref="I6674:I6675" si="1956">H6674/E6674</f>
        <v>8.1042988019732212E-2</v>
      </c>
      <c r="J6674" s="627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2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1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2">
        <v>45075</v>
      </c>
      <c r="B6676" s="711"/>
      <c r="C6676" s="711"/>
      <c r="D6676" s="711"/>
      <c r="E6676" s="711"/>
      <c r="F6676" s="711"/>
      <c r="G6676" s="711"/>
      <c r="H6676" s="711"/>
      <c r="I6676" s="711"/>
      <c r="J6676" s="711"/>
      <c r="K6676" s="711"/>
      <c r="L6676" s="711"/>
      <c r="M6676" s="711"/>
      <c r="P6676" s="637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4">
        <v>45076</v>
      </c>
      <c r="B6677" s="4">
        <v>33675</v>
      </c>
      <c r="C6677" s="633">
        <v>0</v>
      </c>
      <c r="D6677" s="633">
        <v>1225</v>
      </c>
      <c r="E6677" s="633">
        <v>35825</v>
      </c>
      <c r="F6677" s="4">
        <v>350</v>
      </c>
      <c r="G6677" s="633">
        <v>0</v>
      </c>
      <c r="H6677" s="633">
        <v>2875</v>
      </c>
      <c r="I6677" s="130">
        <f t="shared" ref="I6677" si="1961">H6677/E6677</f>
        <v>8.0251221214235863E-2</v>
      </c>
      <c r="J6677" s="633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39">
        <v>45077</v>
      </c>
      <c r="B6678" s="4">
        <v>34025</v>
      </c>
      <c r="C6678" s="638">
        <v>0</v>
      </c>
      <c r="D6678" s="638">
        <v>1225</v>
      </c>
      <c r="E6678" s="638">
        <v>36175</v>
      </c>
      <c r="F6678" s="4">
        <v>350</v>
      </c>
      <c r="G6678" s="638">
        <v>0</v>
      </c>
      <c r="H6678" s="638">
        <v>2875</v>
      </c>
      <c r="I6678" s="130">
        <f t="shared" ref="I6678" si="1964">H6678/E6678</f>
        <v>7.9474775397373881E-2</v>
      </c>
      <c r="J6678" s="638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0"/>
      <c r="B6679" s="640"/>
      <c r="C6679" s="640"/>
      <c r="D6679" s="640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>
        <f>V6679/N6678</f>
        <v>7.2431137724550902</v>
      </c>
    </row>
    <row r="6680" spans="1:24" ht="15" customHeight="1">
      <c r="A6680" s="642">
        <v>45078</v>
      </c>
      <c r="B6680" s="4">
        <v>34300</v>
      </c>
      <c r="C6680" s="641">
        <v>0</v>
      </c>
      <c r="D6680" s="641">
        <v>1225</v>
      </c>
      <c r="E6680" s="641">
        <v>36450</v>
      </c>
      <c r="F6680" s="4">
        <v>275</v>
      </c>
      <c r="G6680" s="641">
        <v>0</v>
      </c>
      <c r="H6680" s="641">
        <v>2875</v>
      </c>
      <c r="I6680" s="130">
        <f t="shared" ref="I6680" si="1968">H6680/E6680</f>
        <v>7.8875171467764058E-2</v>
      </c>
      <c r="J6680" s="641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6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09">
        <v>117186</v>
      </c>
      <c r="K6681" s="22">
        <v>2010</v>
      </c>
      <c r="L6681" s="6">
        <v>2006</v>
      </c>
      <c r="M6681" s="137">
        <f t="shared" si="1969"/>
        <v>-4</v>
      </c>
      <c r="P6681" s="637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6">
        <v>45082</v>
      </c>
      <c r="B6682" s="4">
        <v>34650</v>
      </c>
      <c r="C6682" s="645">
        <v>0</v>
      </c>
      <c r="D6682" s="645">
        <v>1225</v>
      </c>
      <c r="E6682" s="645">
        <v>36800</v>
      </c>
      <c r="F6682" s="4">
        <v>350</v>
      </c>
      <c r="G6682" s="645">
        <v>0</v>
      </c>
      <c r="H6682" s="645">
        <v>2875</v>
      </c>
      <c r="I6682" s="130">
        <f t="shared" si="1972"/>
        <v>7.8125E-2</v>
      </c>
      <c r="J6682" s="645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6">
        <v>45083</v>
      </c>
      <c r="B6683" s="4">
        <v>35000</v>
      </c>
      <c r="C6683" s="645">
        <v>0</v>
      </c>
      <c r="D6683" s="645">
        <v>1225</v>
      </c>
      <c r="E6683" s="645">
        <v>37150</v>
      </c>
      <c r="F6683" s="4">
        <v>350</v>
      </c>
      <c r="G6683" s="645">
        <v>0</v>
      </c>
      <c r="H6683" s="645">
        <v>2875</v>
      </c>
      <c r="I6683" s="130">
        <f t="shared" si="1972"/>
        <v>7.7388963660834462E-2</v>
      </c>
      <c r="J6683" s="645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0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09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2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1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5">
        <v>45086</v>
      </c>
      <c r="B6686" s="4">
        <v>35000</v>
      </c>
      <c r="C6686" s="654">
        <v>0</v>
      </c>
      <c r="D6686" s="654">
        <v>1225</v>
      </c>
      <c r="E6686" s="654">
        <v>37150</v>
      </c>
      <c r="F6686" s="4">
        <v>0</v>
      </c>
      <c r="G6686" s="654">
        <v>0</v>
      </c>
      <c r="H6686" s="654">
        <v>2875</v>
      </c>
      <c r="I6686" s="130">
        <f t="shared" si="1972"/>
        <v>7.7388963660834462E-2</v>
      </c>
      <c r="J6686" s="654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59">
        <v>45089</v>
      </c>
      <c r="B6687" s="4">
        <v>35000</v>
      </c>
      <c r="C6687" s="658">
        <v>0</v>
      </c>
      <c r="D6687" s="658">
        <v>1225</v>
      </c>
      <c r="E6687" s="658">
        <v>37150</v>
      </c>
      <c r="F6687" s="4">
        <v>0</v>
      </c>
      <c r="G6687" s="658">
        <v>0</v>
      </c>
      <c r="H6687" s="658">
        <v>2875</v>
      </c>
      <c r="I6687" s="130">
        <f t="shared" ref="I6687:I6688" si="1978">H6687/E6687</f>
        <v>7.7388963660834462E-2</v>
      </c>
      <c r="J6687" s="658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3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2">
        <v>117532</v>
      </c>
      <c r="K6688" s="22">
        <v>2106</v>
      </c>
      <c r="L6688" s="6">
        <v>2077</v>
      </c>
      <c r="M6688" s="137">
        <f t="shared" si="1979"/>
        <v>-29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:24" ht="15" customHeight="1">
      <c r="A6689" s="665">
        <v>45091</v>
      </c>
      <c r="B6689" s="4">
        <v>36250</v>
      </c>
      <c r="C6689" s="664">
        <v>0</v>
      </c>
      <c r="D6689" s="664">
        <v>1225</v>
      </c>
      <c r="E6689" s="664">
        <v>38400</v>
      </c>
      <c r="F6689" s="4">
        <v>650</v>
      </c>
      <c r="G6689" s="664">
        <v>100</v>
      </c>
      <c r="H6689" s="664">
        <v>2675</v>
      </c>
      <c r="I6689" s="130">
        <f t="shared" ref="I6689" si="1982">H6689/E6689</f>
        <v>6.9661458333333329E-2</v>
      </c>
      <c r="J6689" s="664">
        <v>128248</v>
      </c>
      <c r="K6689" s="22">
        <v>2147</v>
      </c>
      <c r="L6689" s="6">
        <v>2107</v>
      </c>
      <c r="M6689" s="137">
        <f t="shared" ref="M6689" si="1983">L6689-K6689</f>
        <v>-40</v>
      </c>
      <c r="P6689" s="278">
        <v>15125</v>
      </c>
      <c r="Q6689" s="25">
        <f>177.98/1275.9</f>
        <v>0.13949369072811346</v>
      </c>
      <c r="W6689" s="340">
        <f t="shared" ref="W6689" si="1984">(P6689*Q6689)*(1+U6689)</f>
        <v>2109.8420722627161</v>
      </c>
      <c r="X6689" s="532">
        <f t="shared" ref="X6689" si="1985">P6689/K6689</f>
        <v>7.0447135537959946</v>
      </c>
    </row>
    <row r="6690" spans="1:24" ht="15" customHeight="1">
      <c r="A6690" s="669">
        <v>45092</v>
      </c>
      <c r="B6690" s="4">
        <v>36250</v>
      </c>
      <c r="C6690" s="668">
        <v>0</v>
      </c>
      <c r="D6690" s="668">
        <v>1225</v>
      </c>
      <c r="E6690" s="668">
        <v>38400</v>
      </c>
      <c r="F6690" s="4">
        <v>0</v>
      </c>
      <c r="G6690" s="668">
        <v>0</v>
      </c>
      <c r="H6690" s="668">
        <v>2675</v>
      </c>
      <c r="I6690" s="130">
        <f t="shared" ref="I6690" si="1986">H6690/E6690</f>
        <v>6.9661458333333329E-2</v>
      </c>
      <c r="J6690" s="668">
        <v>120236</v>
      </c>
      <c r="K6690" s="22">
        <v>2165</v>
      </c>
      <c r="L6690" s="6">
        <v>2133</v>
      </c>
      <c r="M6690" s="137">
        <f t="shared" ref="M6690" si="1987">L6690-K6690</f>
        <v>-32</v>
      </c>
      <c r="N6690" s="538"/>
      <c r="O6690" s="565"/>
      <c r="P6690" s="278">
        <v>15125</v>
      </c>
      <c r="Q6690" s="25">
        <f>178.67/1280.1</f>
        <v>0.13957503320053122</v>
      </c>
      <c r="W6690" s="340">
        <f t="shared" ref="W6690" si="1988">(P6690*Q6690)*(1+U6690)</f>
        <v>2111.0723771580347</v>
      </c>
      <c r="X6690" s="532">
        <f t="shared" ref="X6690" si="1989">P6690/K6690</f>
        <v>6.9861431870669746</v>
      </c>
    </row>
    <row r="6691" spans="1:24" ht="15" customHeight="1">
      <c r="A6691" s="673">
        <v>45093</v>
      </c>
      <c r="B6691" s="4">
        <v>36250</v>
      </c>
      <c r="C6691" s="672">
        <v>0</v>
      </c>
      <c r="D6691" s="672">
        <v>1225</v>
      </c>
      <c r="E6691" s="672">
        <v>38400</v>
      </c>
      <c r="F6691" s="4">
        <v>0</v>
      </c>
      <c r="G6691" s="672">
        <v>0</v>
      </c>
      <c r="H6691" s="10">
        <v>2675</v>
      </c>
      <c r="I6691" s="130">
        <f t="shared" ref="I6691" si="1990">H6691/E6691</f>
        <v>6.9661458333333329E-2</v>
      </c>
      <c r="J6691" s="672">
        <v>126615</v>
      </c>
      <c r="K6691" s="22">
        <v>2174</v>
      </c>
      <c r="L6691" s="6">
        <v>2132</v>
      </c>
      <c r="M6691" s="137">
        <f t="shared" ref="M6691" si="1991">L6691-K6691</f>
        <v>-42</v>
      </c>
      <c r="N6691" s="538"/>
      <c r="O6691" s="565"/>
      <c r="P6691" s="278">
        <v>15175</v>
      </c>
      <c r="Q6691" s="25">
        <f>178.66/1273.5</f>
        <v>0.14029053788771104</v>
      </c>
      <c r="W6691" s="340">
        <f t="shared" ref="W6691" si="1992">(P6691*Q6691)*(1+U6691)</f>
        <v>2128.9089124460152</v>
      </c>
      <c r="X6691" s="532">
        <f t="shared" ref="X6691" si="1993">P6691/K6691</f>
        <v>6.9802207911683531</v>
      </c>
    </row>
    <row r="6692" spans="1:24" ht="15" customHeight="1">
      <c r="A6692" s="677">
        <v>45096</v>
      </c>
      <c r="B6692" s="4">
        <v>36250</v>
      </c>
      <c r="C6692" s="676">
        <v>0</v>
      </c>
      <c r="D6692" s="676">
        <v>1225</v>
      </c>
      <c r="E6692" s="676">
        <v>38400</v>
      </c>
      <c r="F6692" s="4">
        <v>0</v>
      </c>
      <c r="G6692" s="676">
        <v>0</v>
      </c>
      <c r="H6692" s="10">
        <v>2675</v>
      </c>
      <c r="I6692" s="130">
        <f t="shared" ref="I6692" si="1994">H6692/E6692</f>
        <v>6.9661458333333329E-2</v>
      </c>
      <c r="J6692" s="676">
        <v>127180</v>
      </c>
      <c r="K6692" s="22">
        <v>2197</v>
      </c>
      <c r="L6692" s="6">
        <v>2148</v>
      </c>
      <c r="M6692" s="137">
        <f t="shared" ref="M6692" si="1995">L6692-K6692</f>
        <v>-49</v>
      </c>
      <c r="N6692" s="538"/>
      <c r="O6692" s="565"/>
      <c r="P6692" s="278">
        <v>15225</v>
      </c>
      <c r="Q6692" s="25">
        <f>179.46/1280.7</f>
        <v>0.14012649332396346</v>
      </c>
      <c r="W6692" s="340">
        <f t="shared" ref="W6692" si="1996">(P6692*Q6692)*(1+U6692)</f>
        <v>2133.4258608573437</v>
      </c>
      <c r="X6692" s="532">
        <f t="shared" ref="X6692" si="1997">P6692/K6692</f>
        <v>6.9299044151115154</v>
      </c>
    </row>
    <row r="6693" spans="1:24" ht="15" customHeight="1">
      <c r="A6693" s="681">
        <v>45097</v>
      </c>
      <c r="B6693" s="4">
        <v>36950</v>
      </c>
      <c r="C6693" s="680">
        <v>0</v>
      </c>
      <c r="D6693" s="680">
        <v>1225</v>
      </c>
      <c r="E6693" s="680">
        <v>39100</v>
      </c>
      <c r="F6693" s="4">
        <v>700</v>
      </c>
      <c r="G6693" s="680">
        <v>0</v>
      </c>
      <c r="H6693" s="10">
        <v>2675</v>
      </c>
      <c r="I6693" s="130">
        <f t="shared" ref="I6693:I6699" si="1998">H6693/E6693</f>
        <v>6.8414322250639384E-2</v>
      </c>
      <c r="J6693" s="680">
        <v>125575</v>
      </c>
      <c r="K6693" s="22">
        <v>2185</v>
      </c>
      <c r="L6693" s="6">
        <v>2122</v>
      </c>
      <c r="M6693" s="137">
        <f t="shared" ref="M6693" si="1999">L6693-K6693</f>
        <v>-63</v>
      </c>
      <c r="N6693" s="538"/>
      <c r="O6693" s="565"/>
      <c r="P6693" s="278">
        <v>15250</v>
      </c>
      <c r="Q6693" s="25">
        <f>178.29/1282.2</f>
        <v>0.13905007019185772</v>
      </c>
      <c r="W6693" s="340">
        <f t="shared" ref="W6693" si="2000">(P6693*Q6693)*(1+U6693)</f>
        <v>2120.51357042583</v>
      </c>
      <c r="X6693" s="532">
        <f t="shared" ref="X6693" si="2001">P6693/K6693</f>
        <v>6.9794050343249427</v>
      </c>
    </row>
    <row r="6694" spans="1:24" ht="15" customHeight="1">
      <c r="A6694" s="685">
        <v>45098</v>
      </c>
      <c r="B6694" s="4">
        <v>37625</v>
      </c>
      <c r="C6694" s="684">
        <v>0</v>
      </c>
      <c r="D6694" s="684">
        <v>1225</v>
      </c>
      <c r="E6694" s="684">
        <v>39775</v>
      </c>
      <c r="F6694" s="4">
        <v>675</v>
      </c>
      <c r="G6694" s="684">
        <v>0</v>
      </c>
      <c r="H6694" s="10">
        <v>2725</v>
      </c>
      <c r="I6694" s="130">
        <f t="shared" si="1998"/>
        <v>6.8510370835952225E-2</v>
      </c>
      <c r="J6694" s="684">
        <v>121794</v>
      </c>
      <c r="K6694" s="22">
        <v>2242</v>
      </c>
      <c r="L6694" s="6">
        <v>2146.5</v>
      </c>
      <c r="M6694" s="137">
        <f t="shared" ref="M6694" si="2002">L6694-K6694</f>
        <v>-95.5</v>
      </c>
      <c r="N6694" s="538"/>
      <c r="O6694" s="565"/>
      <c r="P6694" s="278">
        <v>15300</v>
      </c>
      <c r="Q6694" s="25">
        <f>179.54/1291.5</f>
        <v>0.13901664730933022</v>
      </c>
      <c r="W6694" s="340">
        <f t="shared" ref="W6694:W6699" si="2003">(P6694*Q6694)*(1+U6694)</f>
        <v>2126.9547038327523</v>
      </c>
      <c r="X6694" s="532">
        <f t="shared" ref="X6694" si="2004">P6694/K6694</f>
        <v>6.8242640499553966</v>
      </c>
    </row>
    <row r="6695" spans="1:24" ht="15" customHeight="1">
      <c r="A6695" s="689">
        <v>45099</v>
      </c>
      <c r="B6695" s="4">
        <v>37625</v>
      </c>
      <c r="C6695" s="688">
        <v>0</v>
      </c>
      <c r="D6695" s="688">
        <v>1225</v>
      </c>
      <c r="E6695" s="688">
        <v>39775</v>
      </c>
      <c r="F6695" s="688">
        <v>0</v>
      </c>
      <c r="G6695" s="688">
        <v>0</v>
      </c>
      <c r="H6695" s="10">
        <v>2725</v>
      </c>
      <c r="I6695" s="130">
        <f t="shared" si="1998"/>
        <v>6.8510370835952225E-2</v>
      </c>
      <c r="J6695" s="688">
        <v>124906</v>
      </c>
      <c r="K6695" s="22">
        <v>2222</v>
      </c>
      <c r="L6695" s="6">
        <v>2164</v>
      </c>
      <c r="M6695" s="137">
        <f t="shared" ref="M6695:M6699" si="2005">L6695-K6695</f>
        <v>-58</v>
      </c>
      <c r="P6695" s="713"/>
      <c r="Q6695" s="25">
        <f>179.71/1291.4</f>
        <v>0.13915905219142016</v>
      </c>
      <c r="W6695" s="340">
        <f t="shared" si="2003"/>
        <v>0</v>
      </c>
      <c r="X6695" s="532">
        <f t="shared" ref="X6695:X6699" si="2006">P6695/K6695</f>
        <v>0</v>
      </c>
    </row>
    <row r="6696" spans="1:24" ht="15" customHeight="1">
      <c r="A6696" s="691">
        <v>45100</v>
      </c>
      <c r="B6696" s="4">
        <v>37625</v>
      </c>
      <c r="C6696" s="5">
        <v>0</v>
      </c>
      <c r="D6696" s="5">
        <v>1225</v>
      </c>
      <c r="E6696" s="5">
        <v>39775</v>
      </c>
      <c r="F6696" s="4">
        <v>0</v>
      </c>
      <c r="G6696" s="5">
        <v>0</v>
      </c>
      <c r="H6696" s="10">
        <v>2725</v>
      </c>
      <c r="I6696" s="130">
        <f t="shared" si="1998"/>
        <v>6.8510370835952225E-2</v>
      </c>
      <c r="J6696" s="5">
        <v>127102</v>
      </c>
      <c r="K6696" s="22">
        <v>2190</v>
      </c>
      <c r="L6696" s="6">
        <v>2137.5</v>
      </c>
      <c r="M6696" s="137">
        <f t="shared" si="2005"/>
        <v>-52.5</v>
      </c>
      <c r="P6696" s="713"/>
      <c r="Q6696" s="25">
        <f>180.57/1302.2</f>
        <v>0.1386653355859315</v>
      </c>
      <c r="W6696" s="340">
        <f t="shared" si="2003"/>
        <v>0</v>
      </c>
      <c r="X6696" s="532">
        <f t="shared" si="2006"/>
        <v>0</v>
      </c>
    </row>
    <row r="6697" spans="1:24" ht="15" customHeight="1">
      <c r="A6697" s="694">
        <v>45103</v>
      </c>
      <c r="B6697" s="4">
        <v>37625</v>
      </c>
      <c r="C6697" s="5">
        <v>0</v>
      </c>
      <c r="D6697" s="5">
        <v>1225</v>
      </c>
      <c r="E6697" s="5">
        <v>39775</v>
      </c>
      <c r="F6697" s="4">
        <v>0</v>
      </c>
      <c r="G6697" s="5">
        <v>0</v>
      </c>
      <c r="H6697" s="10">
        <v>2725</v>
      </c>
      <c r="I6697" s="130">
        <f t="shared" si="1998"/>
        <v>6.8510370835952225E-2</v>
      </c>
      <c r="J6697" s="5">
        <v>127986</v>
      </c>
      <c r="K6697" s="22">
        <v>2159</v>
      </c>
      <c r="L6697" s="6">
        <v>2099</v>
      </c>
      <c r="M6697" s="137">
        <f t="shared" si="2005"/>
        <v>-60</v>
      </c>
      <c r="P6697" s="637">
        <v>15325</v>
      </c>
      <c r="Q6697" s="25">
        <f>180.66/1303.8</f>
        <v>0.13856419696272435</v>
      </c>
      <c r="W6697" s="340">
        <f t="shared" si="2003"/>
        <v>2123.4963184537505</v>
      </c>
      <c r="X6697" s="532">
        <f t="shared" si="2006"/>
        <v>7.0981936081519219</v>
      </c>
    </row>
    <row r="6698" spans="1:24" ht="15" customHeight="1">
      <c r="A6698" s="696">
        <v>45104</v>
      </c>
      <c r="B6698" s="4">
        <v>37775</v>
      </c>
      <c r="C6698" s="5">
        <v>0</v>
      </c>
      <c r="D6698" s="5">
        <v>1200</v>
      </c>
      <c r="E6698" s="5">
        <v>39900</v>
      </c>
      <c r="F6698" s="4">
        <v>250</v>
      </c>
      <c r="G6698" s="5">
        <v>125</v>
      </c>
      <c r="H6698" s="5">
        <v>2600</v>
      </c>
      <c r="I6698" s="130">
        <f t="shared" si="1998"/>
        <v>6.5162907268170422E-2</v>
      </c>
      <c r="J6698" s="695">
        <v>127551</v>
      </c>
      <c r="K6698" s="22">
        <v>2169</v>
      </c>
      <c r="L6698" s="6">
        <v>2095.5</v>
      </c>
      <c r="M6698" s="137">
        <f t="shared" si="2005"/>
        <v>-73.5</v>
      </c>
      <c r="P6698" s="637">
        <v>15225</v>
      </c>
      <c r="Q6698" s="25">
        <f>180.45/1303.1</f>
        <v>0.1384774767861254</v>
      </c>
      <c r="W6698" s="340">
        <f t="shared" si="2003"/>
        <v>2108.3195840687595</v>
      </c>
      <c r="X6698" s="532">
        <f t="shared" si="2006"/>
        <v>7.0193637621023512</v>
      </c>
    </row>
    <row r="6699" spans="1:24" ht="15" customHeight="1">
      <c r="A6699" s="698">
        <v>45105</v>
      </c>
      <c r="B6699" s="4">
        <v>38025</v>
      </c>
      <c r="C6699" s="5">
        <v>0</v>
      </c>
      <c r="D6699" s="5">
        <v>1200</v>
      </c>
      <c r="E6699" s="5">
        <v>40150</v>
      </c>
      <c r="F6699" s="4">
        <v>0</v>
      </c>
      <c r="G6699" s="5">
        <v>425</v>
      </c>
      <c r="H6699" s="5">
        <v>2600</v>
      </c>
      <c r="I6699" s="130">
        <f t="shared" si="1998"/>
        <v>6.4757160647571602E-2</v>
      </c>
      <c r="J6699" s="697">
        <v>126466</v>
      </c>
      <c r="K6699" s="22">
        <v>2130.5</v>
      </c>
      <c r="L6699" s="6">
        <v>2088</v>
      </c>
      <c r="M6699" s="137">
        <f t="shared" si="2005"/>
        <v>-42.5</v>
      </c>
      <c r="N6699" s="538"/>
      <c r="O6699" s="565"/>
      <c r="P6699" s="637">
        <v>15200</v>
      </c>
      <c r="Q6699" s="25">
        <f>180.28/1304.3</f>
        <v>0.13821973472360655</v>
      </c>
      <c r="W6699" s="340">
        <f t="shared" si="2003"/>
        <v>2100.9399677988195</v>
      </c>
      <c r="X6699" s="532">
        <f t="shared" si="2006"/>
        <v>7.1344754752405537</v>
      </c>
    </row>
    <row r="6700" spans="1:24" ht="15" customHeight="1">
      <c r="A6700" s="700">
        <v>45106</v>
      </c>
      <c r="B6700" s="4">
        <v>39100</v>
      </c>
      <c r="C6700" s="699">
        <v>0</v>
      </c>
      <c r="D6700" s="699">
        <v>1200</v>
      </c>
      <c r="E6700" s="699">
        <v>41225</v>
      </c>
      <c r="F6700" s="4">
        <v>1075</v>
      </c>
      <c r="G6700" s="4">
        <v>0</v>
      </c>
      <c r="H6700" s="10">
        <v>2600</v>
      </c>
      <c r="I6700" s="130">
        <f t="shared" ref="I6700" si="2007">H6700/E6700</f>
        <v>6.3068526379624013E-2</v>
      </c>
      <c r="J6700" s="699">
        <v>125902</v>
      </c>
      <c r="K6700" s="22">
        <v>2102</v>
      </c>
      <c r="L6700" s="6">
        <v>2054</v>
      </c>
      <c r="M6700" s="137">
        <f t="shared" ref="M6700" si="2008">L6700-K6700</f>
        <v>-48</v>
      </c>
      <c r="N6700" s="538"/>
      <c r="O6700" s="565"/>
      <c r="P6700" s="637">
        <v>15200</v>
      </c>
      <c r="Q6700" s="25">
        <f>181.05/1312.8</f>
        <v>0.13791133455210239</v>
      </c>
      <c r="W6700" s="340">
        <f t="shared" ref="W6700" si="2009">(P6700*Q6700)*(1+U6700)</f>
        <v>2096.2522851919562</v>
      </c>
      <c r="X6700" s="532">
        <f t="shared" ref="X6700" si="2010">P6700/K6700</f>
        <v>7.2312083729781165</v>
      </c>
    </row>
    <row r="6701" spans="1:24" ht="15" customHeight="1">
      <c r="A6701" s="705">
        <v>45107</v>
      </c>
      <c r="B6701" s="4">
        <v>39100</v>
      </c>
      <c r="C6701" s="703">
        <v>0</v>
      </c>
      <c r="D6701" s="703">
        <v>1200</v>
      </c>
      <c r="E6701" s="703">
        <v>41225</v>
      </c>
      <c r="F6701" s="4">
        <v>0</v>
      </c>
      <c r="G6701" s="4">
        <v>0</v>
      </c>
      <c r="H6701" s="10">
        <v>2600</v>
      </c>
      <c r="I6701" s="130">
        <f t="shared" ref="I6701" si="2011">H6701/E6701</f>
        <v>6.3068526379624013E-2</v>
      </c>
      <c r="J6701" s="703">
        <v>125060</v>
      </c>
      <c r="K6701" s="22">
        <v>2105</v>
      </c>
      <c r="L6701" s="6">
        <v>2065</v>
      </c>
      <c r="M6701" s="137">
        <f t="shared" ref="M6701" si="2012">L6701-K6701</f>
        <v>-40</v>
      </c>
      <c r="N6701" s="537">
        <f>AVERAGE($K$6680:K6701)</f>
        <v>2118.3636363636365</v>
      </c>
      <c r="O6701" s="473">
        <f>AVERAGE($K$6567:K6701)</f>
        <v>2129.2580645161293</v>
      </c>
      <c r="P6701" s="637">
        <v>15175</v>
      </c>
      <c r="Q6701" s="25">
        <f>181.77 /1319.4</f>
        <v>0.13776716689404275</v>
      </c>
      <c r="W6701" s="340">
        <f t="shared" ref="W6701" si="2013">(P6701*Q6701)*(1+U6701)</f>
        <v>2090.6167576170988</v>
      </c>
      <c r="X6701" s="532">
        <f t="shared" ref="X6701" si="2014">P6701/K6701</f>
        <v>7.2090261282660331</v>
      </c>
    </row>
    <row r="6702" spans="1:24" ht="15" customHeight="1" thickBot="1">
      <c r="A6702" s="704"/>
      <c r="B6702" s="704"/>
      <c r="C6702" s="704"/>
      <c r="D6702" s="704"/>
      <c r="E6702" s="236"/>
      <c r="F6702" s="487"/>
      <c r="G6702" s="181"/>
      <c r="H6702" s="181"/>
      <c r="I6702" s="183"/>
      <c r="J6702" s="183"/>
      <c r="K6702" s="183"/>
      <c r="L6702" s="184"/>
      <c r="M6702" s="184"/>
      <c r="N6702" s="184"/>
      <c r="O6702" s="198"/>
      <c r="P6702" s="198"/>
      <c r="Q6702" s="198"/>
      <c r="R6702" s="281"/>
      <c r="S6702" s="282"/>
      <c r="T6702" s="282"/>
      <c r="U6702" s="164"/>
      <c r="V6702" s="165">
        <f>AVERAGE(P6680:P6701)</f>
        <v>15108.75</v>
      </c>
      <c r="W6702" s="164"/>
      <c r="X6702" s="536">
        <f>V6702/N6701</f>
        <v>7.1322740537292928</v>
      </c>
    </row>
    <row r="6703" spans="1:24" ht="15" customHeight="1">
      <c r="A6703" s="709">
        <v>45110</v>
      </c>
      <c r="B6703" s="4">
        <v>39250</v>
      </c>
      <c r="C6703" s="708">
        <v>0</v>
      </c>
      <c r="D6703" s="708">
        <v>1200</v>
      </c>
      <c r="E6703" s="708">
        <v>41375</v>
      </c>
      <c r="F6703" s="4">
        <v>200</v>
      </c>
      <c r="G6703" s="4">
        <v>50</v>
      </c>
      <c r="H6703" s="10">
        <v>2550</v>
      </c>
      <c r="I6703" s="130">
        <f>H6703/E6703</f>
        <v>6.1631419939577041E-2</v>
      </c>
      <c r="J6703" s="708">
        <v>125347</v>
      </c>
      <c r="K6703" s="22">
        <v>2117.5</v>
      </c>
      <c r="L6703" s="6">
        <v>2082</v>
      </c>
      <c r="M6703" s="137">
        <f t="shared" ref="M6703" si="2015">L6703-K6703</f>
        <v>-35.5</v>
      </c>
      <c r="N6703" s="537">
        <f>AVERAGE($K$6703:K6703)</f>
        <v>2117.5</v>
      </c>
      <c r="O6703" s="473">
        <f>AVERAGE($K$6567:K6703)</f>
        <v>2129.1640000000002</v>
      </c>
      <c r="P6703" s="637">
        <v>15325</v>
      </c>
      <c r="Q6703" s="25">
        <f>180.88/1310</f>
        <v>0.13807633587786258</v>
      </c>
      <c r="W6703" s="340">
        <f t="shared" ref="W6703" si="2016">(P6703*Q6703)*(1+U6703)</f>
        <v>2116.0198473282439</v>
      </c>
      <c r="X6703" s="532">
        <f t="shared" ref="X6703" si="2017">P6703/K6703</f>
        <v>7.2373081463990552</v>
      </c>
    </row>
    <row r="6704" spans="1:24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70">
    <mergeCell ref="P6695:P6696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Q4852:Q4854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30"/>
  <sheetViews>
    <sheetView zoomScale="85" zoomScaleNormal="85" workbookViewId="0">
      <pane xSplit="1" ySplit="2" topLeftCell="B4094" activePane="bottomRight" state="frozen"/>
      <selection pane="topRight" activeCell="B1" sqref="B1"/>
      <selection pane="bottomLeft" activeCell="A3" sqref="A3"/>
      <selection pane="bottomRight" activeCell="E4131" sqref="E4131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810" t="s">
        <v>64</v>
      </c>
      <c r="B1" s="810"/>
      <c r="C1" s="810"/>
      <c r="D1" s="810"/>
      <c r="E1" s="810"/>
      <c r="F1" s="810"/>
      <c r="G1" s="810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11" t="s">
        <v>73</v>
      </c>
      <c r="C68" s="811"/>
      <c r="D68" s="811"/>
    </row>
    <row r="69" spans="1:4" ht="15" customHeight="1">
      <c r="A69" s="409">
        <v>39181</v>
      </c>
      <c r="B69" s="811"/>
      <c r="C69" s="811"/>
      <c r="D69" s="811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12" t="s">
        <v>25</v>
      </c>
      <c r="B103" s="812"/>
      <c r="C103" s="812"/>
      <c r="D103" s="812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00" t="s">
        <v>74</v>
      </c>
      <c r="C313" s="800"/>
      <c r="D313" s="800"/>
      <c r="E313" s="800"/>
      <c r="F313" s="800"/>
      <c r="G313" s="800"/>
      <c r="H313" s="427"/>
      <c r="I313" s="427"/>
      <c r="J313" s="427"/>
      <c r="K313" s="427"/>
    </row>
    <row r="314" spans="1:11" ht="15" customHeight="1">
      <c r="A314" s="424">
        <v>39531</v>
      </c>
      <c r="B314" s="800"/>
      <c r="C314" s="800"/>
      <c r="D314" s="800"/>
      <c r="E314" s="800"/>
      <c r="F314" s="800"/>
      <c r="G314" s="80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00" t="s">
        <v>75</v>
      </c>
      <c r="C344" s="800"/>
      <c r="D344" s="800"/>
      <c r="E344" s="800"/>
      <c r="F344" s="800"/>
      <c r="G344" s="800"/>
      <c r="H344" s="800"/>
      <c r="I344" s="80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00" t="s">
        <v>76</v>
      </c>
      <c r="C359" s="800"/>
      <c r="D359" s="800"/>
      <c r="E359" s="800"/>
      <c r="F359" s="800"/>
      <c r="G359" s="800"/>
      <c r="H359" s="800"/>
      <c r="I359" s="80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00" t="s">
        <v>77</v>
      </c>
      <c r="C424" s="800"/>
      <c r="D424" s="800"/>
      <c r="E424" s="800"/>
      <c r="F424" s="800"/>
      <c r="G424" s="800"/>
      <c r="H424" s="800"/>
      <c r="I424" s="80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00" t="s">
        <v>78</v>
      </c>
      <c r="C511" s="800"/>
      <c r="D511" s="800"/>
      <c r="E511" s="800"/>
      <c r="F511" s="800"/>
      <c r="G511" s="800"/>
      <c r="H511" s="800"/>
      <c r="I511" s="800"/>
      <c r="J511" s="800"/>
      <c r="K511" s="800"/>
    </row>
    <row r="512" spans="1:11" ht="15" customHeight="1">
      <c r="A512" s="424">
        <v>39807</v>
      </c>
      <c r="B512" s="800"/>
      <c r="C512" s="800"/>
      <c r="D512" s="800"/>
      <c r="E512" s="800"/>
      <c r="F512" s="800"/>
      <c r="G512" s="800"/>
      <c r="H512" s="800"/>
      <c r="I512" s="800"/>
      <c r="J512" s="800"/>
      <c r="K512" s="80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00" t="s">
        <v>79</v>
      </c>
      <c r="C587" s="800"/>
      <c r="D587" s="800"/>
      <c r="E587" s="800"/>
      <c r="F587" s="800"/>
      <c r="G587" s="800"/>
      <c r="H587" s="800"/>
      <c r="I587" s="800"/>
    </row>
    <row r="588" spans="1:9" ht="15" customHeight="1">
      <c r="A588" s="424">
        <v>39916</v>
      </c>
      <c r="B588" s="800"/>
      <c r="C588" s="800"/>
      <c r="D588" s="800"/>
      <c r="E588" s="800"/>
      <c r="F588" s="800"/>
      <c r="G588" s="800"/>
      <c r="H588" s="800"/>
      <c r="I588" s="80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06" t="s">
        <v>80</v>
      </c>
      <c r="C603" s="806"/>
      <c r="D603" s="806"/>
      <c r="E603" s="806"/>
      <c r="F603" s="806"/>
      <c r="G603" s="806"/>
      <c r="H603" s="806"/>
      <c r="I603" s="80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06" t="s">
        <v>81</v>
      </c>
      <c r="C618" s="806"/>
      <c r="D618" s="806"/>
      <c r="E618" s="806"/>
      <c r="F618" s="806"/>
      <c r="G618" s="806"/>
      <c r="H618" s="806"/>
      <c r="I618" s="80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08" t="s">
        <v>82</v>
      </c>
      <c r="C771" s="808"/>
      <c r="D771" s="808"/>
      <c r="E771" s="808"/>
      <c r="F771" s="808"/>
      <c r="G771" s="808"/>
      <c r="H771" s="808"/>
      <c r="I771" s="808"/>
    </row>
    <row r="772" spans="1:9" ht="15" customHeight="1">
      <c r="A772" s="409">
        <v>40175</v>
      </c>
      <c r="B772" s="808"/>
      <c r="C772" s="808"/>
      <c r="D772" s="808"/>
      <c r="E772" s="808"/>
      <c r="F772" s="808"/>
      <c r="G772" s="808"/>
      <c r="H772" s="808"/>
      <c r="I772" s="808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08" t="s">
        <v>83</v>
      </c>
      <c r="C840" s="808"/>
      <c r="D840" s="808"/>
      <c r="E840" s="808"/>
      <c r="F840" s="808"/>
      <c r="G840" s="808"/>
      <c r="H840" s="808"/>
      <c r="I840" s="808"/>
    </row>
    <row r="841" spans="1:9" ht="15" customHeight="1">
      <c r="A841" s="409">
        <v>40273</v>
      </c>
      <c r="B841" s="808"/>
      <c r="C841" s="808"/>
      <c r="D841" s="808"/>
      <c r="E841" s="808"/>
      <c r="F841" s="808"/>
      <c r="G841" s="808"/>
      <c r="H841" s="808"/>
      <c r="I841" s="808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09" t="s">
        <v>84</v>
      </c>
      <c r="C880" s="809"/>
      <c r="D880" s="809"/>
      <c r="E880" s="809"/>
      <c r="F880" s="809"/>
      <c r="G880" s="809"/>
      <c r="H880" s="809"/>
      <c r="I880" s="809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06" t="s">
        <v>84</v>
      </c>
      <c r="C945" s="806"/>
      <c r="D945" s="806"/>
      <c r="E945" s="806"/>
      <c r="F945" s="806"/>
      <c r="G945" s="806"/>
      <c r="H945" s="806"/>
      <c r="I945" s="80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08" t="s">
        <v>83</v>
      </c>
      <c r="C1030" s="808"/>
      <c r="D1030" s="808"/>
      <c r="E1030" s="808"/>
      <c r="F1030" s="808"/>
      <c r="G1030" s="808"/>
      <c r="H1030" s="808"/>
      <c r="I1030" s="808"/>
    </row>
    <row r="1031" spans="1:9" ht="15" customHeight="1">
      <c r="A1031" s="409">
        <v>40540</v>
      </c>
      <c r="B1031" s="808"/>
      <c r="C1031" s="808"/>
      <c r="D1031" s="808"/>
      <c r="E1031" s="808"/>
      <c r="F1031" s="808"/>
      <c r="G1031" s="808"/>
      <c r="H1031" s="808"/>
      <c r="I1031" s="808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07" t="s">
        <v>84</v>
      </c>
      <c r="C1035" s="807"/>
      <c r="D1035" s="807"/>
      <c r="E1035" s="807"/>
      <c r="F1035" s="807"/>
      <c r="G1035" s="807"/>
      <c r="H1035" s="807"/>
      <c r="I1035" s="807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08" t="s">
        <v>83</v>
      </c>
      <c r="C1114" s="808"/>
      <c r="D1114" s="808"/>
      <c r="E1114" s="808"/>
      <c r="F1114" s="808"/>
      <c r="G1114" s="808"/>
      <c r="H1114" s="808"/>
      <c r="I1114" s="808"/>
    </row>
    <row r="1115" spans="1:9" ht="15" customHeight="1">
      <c r="A1115" s="409">
        <v>40658</v>
      </c>
      <c r="B1115" s="808"/>
      <c r="C1115" s="808"/>
      <c r="D1115" s="808"/>
      <c r="E1115" s="808"/>
      <c r="F1115" s="808"/>
      <c r="G1115" s="808"/>
      <c r="H1115" s="808"/>
      <c r="I1115" s="808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09" t="s">
        <v>84</v>
      </c>
      <c r="C1119" s="809"/>
      <c r="D1119" s="809"/>
      <c r="E1119" s="809"/>
      <c r="F1119" s="809"/>
      <c r="G1119" s="809"/>
      <c r="H1119" s="809"/>
      <c r="I1119" s="809"/>
    </row>
    <row r="1120" spans="1:9" ht="15" customHeight="1">
      <c r="A1120" s="409">
        <v>40665</v>
      </c>
      <c r="B1120" s="807" t="s">
        <v>84</v>
      </c>
      <c r="C1120" s="807"/>
      <c r="D1120" s="807"/>
      <c r="E1120" s="807"/>
      <c r="F1120" s="807"/>
      <c r="G1120" s="807"/>
      <c r="H1120" s="807"/>
      <c r="I1120" s="807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06" t="s">
        <v>84</v>
      </c>
      <c r="C1140" s="806"/>
      <c r="D1140" s="806"/>
      <c r="E1140" s="806"/>
      <c r="F1140" s="806"/>
      <c r="G1140" s="806"/>
      <c r="H1140" s="806"/>
      <c r="I1140" s="80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06" t="s">
        <v>84</v>
      </c>
      <c r="C1205" s="806"/>
      <c r="D1205" s="806"/>
      <c r="E1205" s="806"/>
      <c r="F1205" s="806"/>
      <c r="G1205" s="806"/>
      <c r="H1205" s="806"/>
      <c r="I1205" s="80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06" t="s">
        <v>84</v>
      </c>
      <c r="C1290" s="806"/>
      <c r="D1290" s="806"/>
      <c r="E1290" s="806"/>
      <c r="F1290" s="806"/>
      <c r="G1290" s="806"/>
      <c r="H1290" s="806"/>
      <c r="I1290" s="806"/>
    </row>
    <row r="1291" spans="1:9" ht="15" customHeight="1">
      <c r="A1291" s="409">
        <v>40904</v>
      </c>
      <c r="B1291" s="806"/>
      <c r="C1291" s="806"/>
      <c r="D1291" s="806"/>
      <c r="E1291" s="806"/>
      <c r="F1291" s="806"/>
      <c r="G1291" s="806"/>
      <c r="H1291" s="806"/>
      <c r="I1291" s="80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06" t="s">
        <v>84</v>
      </c>
      <c r="C1295" s="806"/>
      <c r="D1295" s="806"/>
      <c r="E1295" s="806"/>
      <c r="F1295" s="806"/>
      <c r="G1295" s="806"/>
      <c r="H1295" s="806"/>
      <c r="I1295" s="80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06" t="s">
        <v>84</v>
      </c>
      <c r="C1364" s="806"/>
      <c r="D1364" s="806"/>
      <c r="E1364" s="806"/>
      <c r="F1364" s="806"/>
      <c r="G1364" s="806"/>
      <c r="H1364" s="806"/>
      <c r="I1364" s="806"/>
    </row>
    <row r="1365" spans="1:9" ht="15" customHeight="1">
      <c r="A1365" s="409">
        <v>41008</v>
      </c>
      <c r="B1365" s="806"/>
      <c r="C1365" s="806"/>
      <c r="D1365" s="806"/>
      <c r="E1365" s="806"/>
      <c r="F1365" s="806"/>
      <c r="G1365" s="806"/>
      <c r="H1365" s="806"/>
      <c r="I1365" s="80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06" t="s">
        <v>85</v>
      </c>
      <c r="C1385" s="806"/>
      <c r="D1385" s="806"/>
      <c r="E1385" s="806"/>
      <c r="F1385" s="806"/>
      <c r="G1385" s="806"/>
      <c r="H1385" s="806"/>
      <c r="I1385" s="80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06" t="s">
        <v>85</v>
      </c>
      <c r="C1405" s="806"/>
      <c r="D1405" s="806"/>
      <c r="E1405" s="806"/>
      <c r="F1405" s="806"/>
      <c r="G1405" s="806"/>
      <c r="H1405" s="806"/>
      <c r="I1405" s="806"/>
    </row>
    <row r="1406" spans="1:9" ht="15" customHeight="1">
      <c r="A1406" s="409">
        <v>41065</v>
      </c>
      <c r="B1406" s="806"/>
      <c r="C1406" s="806"/>
      <c r="D1406" s="806"/>
      <c r="E1406" s="806"/>
      <c r="F1406" s="806"/>
      <c r="G1406" s="806"/>
      <c r="H1406" s="806"/>
      <c r="I1406" s="80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06" t="s">
        <v>85</v>
      </c>
      <c r="C1465" s="806"/>
      <c r="D1465" s="806"/>
      <c r="E1465" s="806"/>
      <c r="F1465" s="806"/>
      <c r="G1465" s="806"/>
      <c r="H1465" s="806"/>
      <c r="I1465" s="80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05" t="s">
        <v>86</v>
      </c>
      <c r="C1551" s="805"/>
      <c r="D1551" s="805"/>
    </row>
    <row r="1552" spans="1:4" ht="15" customHeight="1">
      <c r="A1552" s="409">
        <v>41269</v>
      </c>
      <c r="B1552" s="805" t="s">
        <v>86</v>
      </c>
      <c r="C1552" s="805"/>
      <c r="D1552" s="805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05" t="s">
        <v>86</v>
      </c>
      <c r="C1556" s="805"/>
      <c r="D1556" s="805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04" t="s">
        <v>86</v>
      </c>
      <c r="C1619" s="804"/>
      <c r="D1619" s="804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05" t="s">
        <v>86</v>
      </c>
      <c r="C1620" s="805"/>
      <c r="D1620" s="805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05" t="s">
        <v>86</v>
      </c>
      <c r="C1645" s="805"/>
      <c r="D1645" s="805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05" t="s">
        <v>86</v>
      </c>
      <c r="C1660" s="805"/>
      <c r="D1660" s="805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05" t="s">
        <v>86</v>
      </c>
      <c r="C1725" s="805"/>
      <c r="D1725" s="805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05" t="s">
        <v>86</v>
      </c>
      <c r="C1812" s="805"/>
      <c r="D1812" s="805"/>
    </row>
    <row r="1813" spans="1:9" ht="15" customHeight="1">
      <c r="A1813" s="409">
        <v>41634</v>
      </c>
      <c r="B1813" s="805" t="s">
        <v>86</v>
      </c>
      <c r="C1813" s="805"/>
      <c r="D1813" s="805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06" t="s">
        <v>87</v>
      </c>
      <c r="D1893" s="806"/>
    </row>
    <row r="1894" spans="1:9" ht="15" customHeight="1">
      <c r="A1894" s="409">
        <v>41750</v>
      </c>
      <c r="C1894" s="806"/>
      <c r="D1894" s="80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05" t="s">
        <v>86</v>
      </c>
      <c r="C1904" s="805"/>
      <c r="D1904" s="805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05" t="s">
        <v>86</v>
      </c>
      <c r="C1919" s="805"/>
      <c r="D1919" s="805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05" t="s">
        <v>88</v>
      </c>
      <c r="C1984" s="805"/>
      <c r="D1984" s="805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05" t="s">
        <v>88</v>
      </c>
      <c r="C2072" s="805"/>
      <c r="D2072" s="805"/>
    </row>
    <row r="2073" spans="1:9" ht="15" customHeight="1">
      <c r="A2073" s="409">
        <v>41999</v>
      </c>
      <c r="B2073" s="805"/>
      <c r="C2073" s="805"/>
      <c r="D2073" s="805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05" t="s">
        <v>88</v>
      </c>
      <c r="C2142" s="805"/>
      <c r="D2142" s="805"/>
      <c r="E2142" s="421"/>
      <c r="F2142" s="421"/>
    </row>
    <row r="2143" spans="1:9" ht="15" customHeight="1">
      <c r="A2143" s="409">
        <v>42100</v>
      </c>
      <c r="B2143" s="805"/>
      <c r="C2143" s="805"/>
      <c r="D2143" s="805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05" t="s">
        <v>88</v>
      </c>
      <c r="C2163" s="805"/>
      <c r="D2163" s="805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05" t="s">
        <v>88</v>
      </c>
      <c r="C2178" s="805"/>
      <c r="D2178" s="805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04" t="s">
        <v>88</v>
      </c>
      <c r="C2248" s="804"/>
      <c r="D2248" s="804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00" t="s">
        <v>88</v>
      </c>
      <c r="C2332" s="800"/>
      <c r="D2332" s="80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01" t="s">
        <v>89</v>
      </c>
      <c r="C2421" s="801"/>
      <c r="D2421" s="801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00" t="s">
        <v>89</v>
      </c>
      <c r="C2441" s="800"/>
      <c r="D2441" s="80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00" t="s">
        <v>89</v>
      </c>
      <c r="C2506" s="800"/>
      <c r="D2506" s="80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03" t="s">
        <v>90</v>
      </c>
      <c r="C2591" s="803"/>
      <c r="D2591" s="803"/>
      <c r="E2591" s="264"/>
    </row>
    <row r="2592" spans="1:5" ht="15" customHeight="1">
      <c r="A2592" s="3">
        <v>42731</v>
      </c>
      <c r="B2592" s="803"/>
      <c r="C2592" s="803"/>
      <c r="D2592" s="803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03" t="s">
        <v>90</v>
      </c>
      <c r="C2669" s="803"/>
      <c r="D2669" s="803"/>
    </row>
    <row r="2670" spans="1:6" ht="15" customHeight="1">
      <c r="A2670" s="3">
        <v>42842</v>
      </c>
      <c r="B2670" s="803"/>
      <c r="C2670" s="803"/>
      <c r="D2670" s="803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13" t="s">
        <v>90</v>
      </c>
      <c r="C2680" s="813"/>
      <c r="D2680" s="813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14" t="s">
        <v>90</v>
      </c>
      <c r="C2700" s="814"/>
      <c r="D2700" s="814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05" t="s">
        <v>91</v>
      </c>
      <c r="C2765" s="805"/>
      <c r="D2765" s="805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05" t="s">
        <v>91</v>
      </c>
      <c r="C2850" s="805"/>
      <c r="D2850" s="805"/>
    </row>
    <row r="2851" spans="1:6" ht="15" customHeight="1">
      <c r="A2851" s="3">
        <v>43095</v>
      </c>
      <c r="B2851" s="805"/>
      <c r="C2851" s="805"/>
      <c r="D2851" s="805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62" t="s">
        <v>92</v>
      </c>
      <c r="C2918" s="762"/>
      <c r="D2918" s="76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50" t="s">
        <v>92</v>
      </c>
      <c r="C2919" s="750"/>
      <c r="D2919" s="750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22" t="s">
        <v>92</v>
      </c>
      <c r="C2944" s="722"/>
      <c r="D2944" s="722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22" t="s">
        <v>92</v>
      </c>
      <c r="C2959" s="722"/>
      <c r="D2959" s="722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22" t="s">
        <v>92</v>
      </c>
      <c r="C3024" s="722"/>
      <c r="D3024" s="722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05" t="s">
        <v>93</v>
      </c>
      <c r="C3110" s="805"/>
      <c r="D3110" s="805"/>
      <c r="E3110" s="477"/>
      <c r="F3110" s="477"/>
    </row>
    <row r="3111" spans="1:9" ht="15" customHeight="1">
      <c r="A3111" s="3">
        <v>43460</v>
      </c>
      <c r="B3111" s="805"/>
      <c r="C3111" s="805"/>
      <c r="D3111" s="805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11" t="s">
        <v>51</v>
      </c>
      <c r="C3192" s="711"/>
      <c r="D3192" s="71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11"/>
      <c r="C3193" s="711"/>
      <c r="D3193" s="71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11" t="s">
        <v>51</v>
      </c>
      <c r="C3203" s="711"/>
      <c r="D3203" s="711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11" t="s">
        <v>51</v>
      </c>
      <c r="C3218" s="711"/>
      <c r="D3218" s="711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11" t="s">
        <v>51</v>
      </c>
      <c r="C3283" s="711"/>
      <c r="D3283" s="71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05" t="s">
        <v>93</v>
      </c>
      <c r="C3370" s="805"/>
      <c r="D3370" s="805"/>
    </row>
    <row r="3371" spans="1:6" ht="15" customHeight="1">
      <c r="A3371" s="3">
        <v>43825</v>
      </c>
      <c r="B3371" s="805"/>
      <c r="C3371" s="805"/>
      <c r="D3371" s="805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05" t="s">
        <v>61</v>
      </c>
      <c r="C3447" s="805"/>
      <c r="D3447" s="805"/>
    </row>
    <row r="3448" spans="1:6" ht="15" customHeight="1">
      <c r="A3448" s="409">
        <v>43934</v>
      </c>
      <c r="B3448" s="805"/>
      <c r="C3448" s="805"/>
      <c r="D3448" s="805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05" t="s">
        <v>61</v>
      </c>
      <c r="C3467" s="805"/>
      <c r="D3467" s="805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05" t="s">
        <v>61</v>
      </c>
      <c r="C3478" s="805"/>
      <c r="D3478" s="805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04" t="s">
        <v>61</v>
      </c>
      <c r="C3548" s="804"/>
      <c r="D3548" s="804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05" t="s">
        <v>61</v>
      </c>
      <c r="C3632" s="805"/>
      <c r="D3632" s="805"/>
    </row>
    <row r="3633" spans="1:6" ht="15" customHeight="1">
      <c r="A3633" s="3">
        <v>44193</v>
      </c>
      <c r="B3633" s="805"/>
      <c r="C3633" s="805"/>
      <c r="D3633" s="805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05" t="s">
        <v>61</v>
      </c>
      <c r="C3701" s="805"/>
      <c r="D3701" s="805"/>
      <c r="E3701" s="421"/>
      <c r="F3701" s="421"/>
    </row>
    <row r="3702" spans="1:7" ht="15" customHeight="1">
      <c r="A3702" s="3">
        <v>44291</v>
      </c>
      <c r="B3702" s="805"/>
      <c r="C3702" s="805"/>
      <c r="D3702" s="805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01" t="s">
        <v>61</v>
      </c>
      <c r="C3722" s="801"/>
      <c r="D3722" s="801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04" t="s">
        <v>61</v>
      </c>
      <c r="C3742" s="804"/>
      <c r="D3742" s="804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05" t="s">
        <v>61</v>
      </c>
      <c r="C3807" s="727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00" t="s">
        <v>61</v>
      </c>
      <c r="C3892" s="800"/>
      <c r="D3892" s="800"/>
    </row>
    <row r="3893" spans="1:6" ht="15" customHeight="1">
      <c r="A3893" s="3">
        <v>44558</v>
      </c>
      <c r="B3893" s="800"/>
      <c r="C3893" s="800"/>
      <c r="D3893" s="80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01" t="s">
        <v>61</v>
      </c>
      <c r="C3897" s="802"/>
      <c r="D3897" s="802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01" t="s">
        <v>61</v>
      </c>
      <c r="C3982" s="801"/>
      <c r="D3982" s="801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99" t="s">
        <v>23</v>
      </c>
      <c r="C4005" s="799"/>
      <c r="D4005" s="799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>
        <v>45079</v>
      </c>
      <c r="B4122" s="437">
        <v>12000</v>
      </c>
      <c r="C4122" s="437">
        <v>12700</v>
      </c>
      <c r="D4122" s="489">
        <v>12350</v>
      </c>
      <c r="E4122" s="438"/>
      <c r="F4122" s="438"/>
    </row>
    <row r="4123" spans="1:6" ht="15" customHeight="1">
      <c r="A4123" s="409">
        <v>45084</v>
      </c>
      <c r="B4123" s="410">
        <v>12050</v>
      </c>
      <c r="C4123" s="410">
        <v>12600</v>
      </c>
      <c r="D4123" s="411">
        <v>12325</v>
      </c>
    </row>
    <row r="4124" spans="1:6" ht="15" customHeight="1">
      <c r="A4124" s="409">
        <v>45086</v>
      </c>
      <c r="B4124" s="410">
        <v>12100</v>
      </c>
      <c r="C4124" s="410">
        <v>12650</v>
      </c>
      <c r="D4124" s="411">
        <v>12375</v>
      </c>
    </row>
    <row r="4125" spans="1:6" ht="15" customHeight="1">
      <c r="A4125" s="409">
        <v>45091</v>
      </c>
      <c r="B4125" s="410">
        <v>12000</v>
      </c>
      <c r="C4125" s="410">
        <v>12500</v>
      </c>
      <c r="D4125" s="411">
        <v>12250</v>
      </c>
    </row>
    <row r="4126" spans="1:6" ht="15" customHeight="1">
      <c r="A4126" s="409">
        <v>45093</v>
      </c>
      <c r="B4126" s="410">
        <v>11900</v>
      </c>
      <c r="C4126" s="410">
        <v>12400</v>
      </c>
      <c r="D4126" s="411">
        <v>12150</v>
      </c>
    </row>
    <row r="4127" spans="1:6" ht="15" customHeight="1">
      <c r="A4127" s="409">
        <v>45098</v>
      </c>
      <c r="B4127" s="410">
        <v>11900</v>
      </c>
      <c r="C4127" s="410">
        <v>12400</v>
      </c>
      <c r="D4127" s="411">
        <v>12150</v>
      </c>
    </row>
    <row r="4128" spans="1:6" ht="15" customHeight="1">
      <c r="A4128" s="409">
        <v>45100</v>
      </c>
      <c r="B4128" s="410">
        <v>11900</v>
      </c>
      <c r="C4128" s="410">
        <v>12400</v>
      </c>
      <c r="D4128" s="411">
        <v>12150</v>
      </c>
    </row>
    <row r="4129" spans="1:6" ht="15" customHeight="1">
      <c r="A4129" s="409">
        <v>45105</v>
      </c>
      <c r="B4129" s="410">
        <v>11800</v>
      </c>
      <c r="C4129" s="410">
        <v>12320</v>
      </c>
      <c r="D4129" s="411">
        <v>12060</v>
      </c>
    </row>
    <row r="4130" spans="1:6" ht="15" customHeight="1" thickBot="1">
      <c r="A4130" s="414">
        <v>45107</v>
      </c>
      <c r="B4130" s="415">
        <v>11750</v>
      </c>
      <c r="C4130" s="415">
        <v>12300</v>
      </c>
      <c r="D4130" s="416">
        <v>12025</v>
      </c>
      <c r="E4130" s="434">
        <v>12203.88</v>
      </c>
      <c r="F4130" s="434">
        <f>AVERAGE($D$4079:D4130)</f>
        <v>12143.798076923076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815" t="s">
        <v>99</v>
      </c>
      <c r="B1" s="815"/>
      <c r="C1" s="815"/>
      <c r="D1" s="815"/>
      <c r="E1" s="815"/>
      <c r="F1" s="815"/>
      <c r="G1" s="815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16" t="s">
        <v>103</v>
      </c>
      <c r="K38" s="817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18"/>
      <c r="K39" s="81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="115" zoomScaleNormal="115" workbookViewId="0">
      <pane ySplit="2" topLeftCell="A2972" activePane="bottomLeft" state="frozen"/>
      <selection pane="bottomLeft" activeCell="G2994" sqref="G2994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58" t="s">
        <v>0</v>
      </c>
      <c r="B1" s="5" t="s">
        <v>95</v>
      </c>
      <c r="C1" s="839" t="s">
        <v>110</v>
      </c>
      <c r="D1" s="841" t="s">
        <v>5</v>
      </c>
      <c r="E1" s="841" t="s">
        <v>6</v>
      </c>
      <c r="F1" s="843" t="s">
        <v>111</v>
      </c>
      <c r="G1" s="763" t="s">
        <v>7</v>
      </c>
      <c r="H1" s="763" t="s">
        <v>8</v>
      </c>
      <c r="I1" s="300" t="s">
        <v>9</v>
      </c>
    </row>
    <row r="2" spans="1:11" s="80" customFormat="1" ht="15" customHeight="1" thickBot="1">
      <c r="A2" s="759"/>
      <c r="B2" s="13" t="s">
        <v>15</v>
      </c>
      <c r="C2" s="840"/>
      <c r="D2" s="842"/>
      <c r="E2" s="842"/>
      <c r="F2" s="844"/>
      <c r="G2" s="850"/>
      <c r="H2" s="850"/>
      <c r="I2" s="322" t="s">
        <v>4</v>
      </c>
    </row>
    <row r="3" spans="1:11" s="80" customFormat="1" ht="15" customHeight="1">
      <c r="A3" s="3">
        <v>40910</v>
      </c>
      <c r="B3" s="822" t="s">
        <v>112</v>
      </c>
      <c r="C3" s="822"/>
      <c r="D3" s="822"/>
      <c r="E3" s="822"/>
      <c r="F3" s="822"/>
      <c r="G3" s="84"/>
      <c r="I3" s="848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4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49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4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4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4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4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48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4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4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14" t="s">
        <v>112</v>
      </c>
      <c r="C72" s="814"/>
      <c r="D72" s="814"/>
      <c r="E72" s="814"/>
      <c r="F72" s="814"/>
      <c r="G72" s="84"/>
      <c r="H72" s="84"/>
      <c r="I72" s="301">
        <v>170000</v>
      </c>
    </row>
    <row r="73" spans="1:9" ht="15" customHeight="1">
      <c r="A73" s="3">
        <v>41008</v>
      </c>
      <c r="B73" s="814"/>
      <c r="C73" s="814"/>
      <c r="D73" s="814"/>
      <c r="E73" s="814"/>
      <c r="F73" s="81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22" t="s">
        <v>112</v>
      </c>
      <c r="C93" s="822"/>
      <c r="D93" s="822"/>
      <c r="E93" s="822"/>
      <c r="F93" s="822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14" t="s">
        <v>112</v>
      </c>
      <c r="C113" s="814"/>
      <c r="D113" s="814"/>
      <c r="E113" s="814"/>
      <c r="F113" s="814"/>
      <c r="G113" s="84"/>
      <c r="H113" s="84"/>
      <c r="I113" s="301">
        <v>154250</v>
      </c>
    </row>
    <row r="114" spans="1:9" ht="15" customHeight="1">
      <c r="A114" s="3">
        <v>41065</v>
      </c>
      <c r="B114" s="814"/>
      <c r="C114" s="814"/>
      <c r="D114" s="814"/>
      <c r="E114" s="814"/>
      <c r="F114" s="81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22" t="s">
        <v>112</v>
      </c>
      <c r="C173" s="822"/>
      <c r="D173" s="822"/>
      <c r="E173" s="822"/>
      <c r="F173" s="822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48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4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4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4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4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22" t="s">
        <v>38</v>
      </c>
      <c r="C259" s="822"/>
      <c r="D259" s="822"/>
      <c r="E259" s="822"/>
      <c r="F259" s="822"/>
      <c r="G259" s="129"/>
      <c r="H259" s="129"/>
      <c r="I259" s="301">
        <v>151250</v>
      </c>
    </row>
    <row r="260" spans="1:9" ht="15" customHeight="1">
      <c r="A260" s="3">
        <v>41269</v>
      </c>
      <c r="B260" s="822" t="s">
        <v>38</v>
      </c>
      <c r="C260" s="822"/>
      <c r="D260" s="822"/>
      <c r="E260" s="822"/>
      <c r="F260" s="822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45" t="s">
        <v>38</v>
      </c>
      <c r="C264" s="845"/>
      <c r="D264" s="845"/>
      <c r="E264" s="845"/>
      <c r="F264" s="845"/>
      <c r="I264" s="846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47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47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38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3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3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3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3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33" t="s">
        <v>38</v>
      </c>
      <c r="C327" s="833"/>
      <c r="D327" s="833"/>
      <c r="E327" s="833"/>
      <c r="F327" s="833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22" t="s">
        <v>38</v>
      </c>
      <c r="C328" s="822"/>
      <c r="D328" s="822"/>
      <c r="E328" s="822"/>
      <c r="F328" s="822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38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3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51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5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22" t="s">
        <v>38</v>
      </c>
      <c r="C353" s="822"/>
      <c r="D353" s="822"/>
      <c r="E353" s="822"/>
      <c r="F353" s="822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22" t="s">
        <v>38</v>
      </c>
      <c r="C368" s="822"/>
      <c r="D368" s="822"/>
      <c r="E368" s="822"/>
      <c r="F368" s="822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49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4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4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22" t="s">
        <v>38</v>
      </c>
      <c r="C433" s="822"/>
      <c r="D433" s="822"/>
      <c r="E433" s="822"/>
      <c r="F433" s="822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65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6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48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4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4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4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4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22" t="s">
        <v>38</v>
      </c>
      <c r="C520" s="822"/>
      <c r="D520" s="822"/>
      <c r="E520" s="822"/>
      <c r="F520" s="822"/>
      <c r="I520" s="316">
        <v>142250</v>
      </c>
    </row>
    <row r="521" spans="1:9" ht="15" customHeight="1">
      <c r="A521" s="3">
        <v>41634</v>
      </c>
      <c r="B521" s="822" t="s">
        <v>38</v>
      </c>
      <c r="C521" s="822"/>
      <c r="D521" s="822"/>
      <c r="E521" s="822"/>
      <c r="F521" s="822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53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5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5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5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61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6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64" t="s">
        <v>45</v>
      </c>
      <c r="D692" s="86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58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5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5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5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5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5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03" t="s">
        <v>48</v>
      </c>
      <c r="C780" s="803"/>
      <c r="D780" s="803"/>
      <c r="E780" s="803"/>
      <c r="F780" s="803"/>
      <c r="I780" s="316">
        <v>124750</v>
      </c>
    </row>
    <row r="781" spans="1:9" ht="15" customHeight="1">
      <c r="A781" s="3">
        <v>41999</v>
      </c>
      <c r="B781" s="803"/>
      <c r="C781" s="803"/>
      <c r="D781" s="803"/>
      <c r="E781" s="803"/>
      <c r="F781" s="80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32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3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3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3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3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03" t="s">
        <v>48</v>
      </c>
      <c r="C850" s="803"/>
      <c r="D850" s="803"/>
      <c r="E850" s="803"/>
      <c r="F850" s="803"/>
      <c r="I850" s="316">
        <v>118750</v>
      </c>
    </row>
    <row r="851" spans="1:9" ht="15" customHeight="1">
      <c r="A851" s="3">
        <v>42100</v>
      </c>
      <c r="B851" s="803"/>
      <c r="C851" s="803"/>
      <c r="D851" s="803"/>
      <c r="E851" s="803"/>
      <c r="F851" s="803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45" t="s">
        <v>48</v>
      </c>
      <c r="C871" s="845"/>
      <c r="D871" s="845"/>
      <c r="E871" s="845"/>
      <c r="F871" s="845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63" t="s">
        <v>55</v>
      </c>
      <c r="C886" s="863"/>
      <c r="D886" s="863"/>
      <c r="E886" s="863"/>
      <c r="F886" s="86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62" t="s">
        <v>55</v>
      </c>
      <c r="C956" s="862"/>
      <c r="D956" s="862"/>
      <c r="E956" s="862"/>
      <c r="F956" s="86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54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5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29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2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28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2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2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2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2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2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54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5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5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45" t="s">
        <v>48</v>
      </c>
      <c r="C1040" s="845"/>
      <c r="D1040" s="845"/>
      <c r="E1040" s="845"/>
      <c r="F1040" s="845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32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32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32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32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32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32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03" t="s">
        <v>118</v>
      </c>
      <c r="C1103" s="803"/>
      <c r="D1103" s="803"/>
      <c r="E1103" s="803"/>
      <c r="F1103" s="803"/>
      <c r="I1103" s="316">
        <v>111500</v>
      </c>
    </row>
    <row r="1104" spans="1:9" ht="15" customHeight="1">
      <c r="A1104" s="3">
        <v>42457</v>
      </c>
      <c r="B1104" s="803"/>
      <c r="C1104" s="803"/>
      <c r="D1104" s="803"/>
      <c r="E1104" s="803"/>
      <c r="F1104" s="80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24" t="s">
        <v>118</v>
      </c>
      <c r="C1129" s="824"/>
      <c r="D1129" s="824"/>
      <c r="E1129" s="824"/>
      <c r="F1129" s="824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22" t="s">
        <v>118</v>
      </c>
      <c r="C1149" s="822"/>
      <c r="D1149" s="822"/>
      <c r="E1149" s="822"/>
      <c r="F1149" s="822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54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5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22" t="s">
        <v>118</v>
      </c>
      <c r="C1214" s="822"/>
      <c r="D1214" s="822"/>
      <c r="E1214" s="822"/>
      <c r="F1214" s="822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51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5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56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3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3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3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3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14" t="s">
        <v>118</v>
      </c>
      <c r="C1299" s="814"/>
      <c r="D1299" s="814"/>
      <c r="E1299" s="814"/>
      <c r="F1299" s="814"/>
      <c r="I1299" s="316">
        <v>147000</v>
      </c>
    </row>
    <row r="1300" spans="1:9" ht="15" customHeight="1">
      <c r="A1300" s="3">
        <v>42731</v>
      </c>
      <c r="B1300" s="814"/>
      <c r="C1300" s="814"/>
      <c r="D1300" s="814"/>
      <c r="E1300" s="814"/>
      <c r="F1300" s="81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35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3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5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20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2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31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3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14" t="s">
        <v>118</v>
      </c>
      <c r="C1377" s="814"/>
      <c r="D1377" s="814"/>
      <c r="E1377" s="814"/>
      <c r="F1377" s="814"/>
      <c r="I1377" s="316"/>
    </row>
    <row r="1378" spans="1:9" ht="15" customHeight="1">
      <c r="A1378" s="3">
        <v>42842</v>
      </c>
      <c r="B1378" s="814"/>
      <c r="C1378" s="814"/>
      <c r="D1378" s="814"/>
      <c r="E1378" s="814"/>
      <c r="F1378" s="81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13" t="s">
        <v>118</v>
      </c>
      <c r="C1388" s="813"/>
      <c r="D1388" s="813"/>
      <c r="E1388" s="813"/>
      <c r="F1388" s="813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14" t="s">
        <v>118</v>
      </c>
      <c r="C1408" s="814"/>
      <c r="D1408" s="814"/>
      <c r="E1408" s="814"/>
      <c r="F1408" s="81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22" t="s">
        <v>118</v>
      </c>
      <c r="C1473" s="822"/>
      <c r="D1473" s="822"/>
      <c r="E1473" s="822"/>
      <c r="F1473" s="822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14" t="s">
        <v>118</v>
      </c>
      <c r="C1558" s="814"/>
      <c r="D1558" s="814"/>
      <c r="E1558" s="814"/>
      <c r="F1558" s="814"/>
      <c r="G1558" s="814"/>
      <c r="H1558" s="828"/>
      <c r="I1558" s="316"/>
    </row>
    <row r="1559" spans="1:9" ht="15" customHeight="1">
      <c r="A1559" s="3">
        <v>43095</v>
      </c>
      <c r="B1559" s="814"/>
      <c r="C1559" s="814"/>
      <c r="D1559" s="814"/>
      <c r="E1559" s="814"/>
      <c r="F1559" s="814"/>
      <c r="G1559" s="814"/>
      <c r="H1559" s="828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54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5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5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5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5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37" t="s">
        <v>119</v>
      </c>
      <c r="C1626" s="837"/>
      <c r="D1626" s="837"/>
      <c r="E1626" s="837"/>
      <c r="F1626" s="83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36" t="s">
        <v>119</v>
      </c>
      <c r="C1627" s="836"/>
      <c r="D1627" s="836"/>
      <c r="E1627" s="836"/>
      <c r="F1627" s="83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34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3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27" t="s">
        <v>119</v>
      </c>
      <c r="C1652" s="827"/>
      <c r="D1652" s="827"/>
      <c r="E1652" s="827"/>
      <c r="F1652" s="827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27" t="s">
        <v>119</v>
      </c>
      <c r="C1667" s="827"/>
      <c r="D1667" s="827"/>
      <c r="E1667" s="827"/>
      <c r="F1667" s="827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27" t="s">
        <v>119</v>
      </c>
      <c r="C1732" s="827"/>
      <c r="D1732" s="827"/>
      <c r="E1732" s="827"/>
      <c r="F1732" s="827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14" t="s">
        <v>118</v>
      </c>
      <c r="C1818" s="814"/>
      <c r="D1818" s="814"/>
      <c r="E1818" s="814"/>
      <c r="F1818" s="814"/>
      <c r="G1818" s="814"/>
      <c r="H1818" s="828"/>
      <c r="I1818" s="316">
        <v>144250</v>
      </c>
    </row>
    <row r="1819" spans="1:9" ht="15" customHeight="1">
      <c r="A1819" s="3">
        <v>43460</v>
      </c>
      <c r="B1819" s="814"/>
      <c r="C1819" s="814"/>
      <c r="D1819" s="814"/>
      <c r="E1819" s="814"/>
      <c r="F1819" s="814"/>
      <c r="G1819" s="814"/>
      <c r="H1819" s="828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11" t="s">
        <v>51</v>
      </c>
      <c r="C1900" s="711"/>
      <c r="D1900" s="711"/>
      <c r="E1900" s="711"/>
      <c r="F1900" s="711"/>
      <c r="G1900" s="711"/>
      <c r="H1900" s="71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11"/>
      <c r="C1901" s="711"/>
      <c r="D1901" s="711"/>
      <c r="E1901" s="711"/>
      <c r="F1901" s="711"/>
      <c r="G1901" s="711"/>
      <c r="H1901" s="71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11" t="s">
        <v>51</v>
      </c>
      <c r="C1911" s="711"/>
      <c r="D1911" s="711"/>
      <c r="E1911" s="711"/>
      <c r="F1911" s="711"/>
      <c r="G1911" s="711"/>
      <c r="H1911" s="71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11" t="s">
        <v>51</v>
      </c>
      <c r="C1926" s="711"/>
      <c r="D1926" s="711"/>
      <c r="E1926" s="711"/>
      <c r="F1926" s="711"/>
      <c r="G1926" s="711"/>
      <c r="H1926" s="71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11" t="s">
        <v>51</v>
      </c>
      <c r="C1991" s="711"/>
      <c r="D1991" s="711"/>
      <c r="E1991" s="711"/>
      <c r="F1991" s="71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14" t="s">
        <v>118</v>
      </c>
      <c r="C2078" s="814"/>
      <c r="D2078" s="814"/>
      <c r="E2078" s="814"/>
      <c r="F2078" s="814"/>
      <c r="G2078" s="814"/>
      <c r="H2078" s="828"/>
      <c r="I2078" s="316">
        <v>142500</v>
      </c>
    </row>
    <row r="2079" spans="1:9" ht="15" customHeight="1">
      <c r="A2079" s="3">
        <v>43825</v>
      </c>
      <c r="B2079" s="814"/>
      <c r="C2079" s="814"/>
      <c r="D2079" s="814"/>
      <c r="E2079" s="814"/>
      <c r="F2079" s="814"/>
      <c r="G2079" s="814"/>
      <c r="H2079" s="828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26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26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26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26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26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26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3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14" t="s">
        <v>61</v>
      </c>
      <c r="C2154" s="814"/>
      <c r="D2154" s="814"/>
      <c r="E2154" s="814"/>
      <c r="F2154" s="814"/>
      <c r="I2154" s="316">
        <v>129500</v>
      </c>
    </row>
    <row r="2155" spans="1:9" ht="15" customHeight="1">
      <c r="A2155" s="3">
        <v>43934</v>
      </c>
      <c r="B2155" s="814"/>
      <c r="C2155" s="814"/>
      <c r="D2155" s="814"/>
      <c r="E2155" s="814"/>
      <c r="F2155" s="81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25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26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26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14" t="s">
        <v>61</v>
      </c>
      <c r="C2174" s="814"/>
      <c r="D2174" s="814"/>
      <c r="E2174" s="814"/>
      <c r="F2174" s="814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22" t="s">
        <v>61</v>
      </c>
      <c r="C2185" s="822"/>
      <c r="D2185" s="822"/>
      <c r="E2185" s="822"/>
      <c r="F2185" s="822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33" t="s">
        <v>61</v>
      </c>
      <c r="C2255" s="833"/>
      <c r="D2255" s="833"/>
      <c r="E2255" s="833"/>
      <c r="F2255" s="833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25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26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26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26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26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26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14" t="s">
        <v>61</v>
      </c>
      <c r="C2339" s="814"/>
      <c r="D2339" s="814"/>
      <c r="E2339" s="814"/>
      <c r="F2339" s="814"/>
      <c r="I2339" s="316"/>
    </row>
    <row r="2340" spans="1:9" ht="15" customHeight="1">
      <c r="A2340" s="3">
        <v>44193</v>
      </c>
      <c r="B2340" s="814"/>
      <c r="C2340" s="814"/>
      <c r="D2340" s="814"/>
      <c r="E2340" s="814"/>
      <c r="F2340" s="81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26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26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26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26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26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14" t="s">
        <v>61</v>
      </c>
      <c r="C2408" s="814"/>
      <c r="D2408" s="814"/>
      <c r="E2408" s="137"/>
      <c r="I2408" s="316">
        <v>179150</v>
      </c>
    </row>
    <row r="2409" spans="1:9" ht="15" customHeight="1">
      <c r="A2409" s="3">
        <v>44291</v>
      </c>
      <c r="B2409" s="814"/>
      <c r="C2409" s="814"/>
      <c r="D2409" s="81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57" t="s">
        <v>60</v>
      </c>
      <c r="C2429" s="857"/>
      <c r="D2429" s="857"/>
      <c r="E2429" s="508"/>
      <c r="F2429" s="508"/>
      <c r="I2429" s="829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30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30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33" t="s">
        <v>60</v>
      </c>
      <c r="C2449" s="833"/>
      <c r="D2449" s="833"/>
      <c r="E2449" s="833"/>
      <c r="F2449" s="833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22" t="s">
        <v>61</v>
      </c>
      <c r="C2514" s="715"/>
      <c r="D2514" s="71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05" t="s">
        <v>60</v>
      </c>
      <c r="C2599" s="727"/>
      <c r="D2599" s="727"/>
      <c r="E2599" s="137"/>
      <c r="F2599" s="172"/>
      <c r="I2599" s="316">
        <v>297250</v>
      </c>
    </row>
    <row r="2600" spans="1:9" ht="15" customHeight="1">
      <c r="A2600" s="3">
        <v>44558</v>
      </c>
      <c r="B2600" s="721"/>
      <c r="C2600" s="721"/>
      <c r="D2600" s="72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24" t="s">
        <v>61</v>
      </c>
      <c r="C2604" s="716"/>
      <c r="D2604" s="71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05" t="s">
        <v>60</v>
      </c>
      <c r="C2678" s="727"/>
      <c r="D2678" s="727"/>
      <c r="E2678" s="137"/>
      <c r="I2678" s="316">
        <v>344000</v>
      </c>
    </row>
    <row r="2679" spans="1:9" ht="15" customHeight="1">
      <c r="A2679" s="3">
        <v>44669</v>
      </c>
      <c r="B2679" s="721"/>
      <c r="C2679" s="721"/>
      <c r="D2679" s="72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24" t="s">
        <v>61</v>
      </c>
      <c r="C2689" s="824"/>
      <c r="D2689" s="824"/>
      <c r="E2689" s="508"/>
      <c r="F2689" s="508"/>
      <c r="G2689" s="356"/>
      <c r="H2689" s="362"/>
      <c r="I2689" s="825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26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26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14" t="s">
        <v>61</v>
      </c>
      <c r="C2712" s="814"/>
      <c r="D2712" s="814"/>
      <c r="E2712" s="814"/>
      <c r="F2712" s="814"/>
      <c r="G2712" s="530"/>
      <c r="H2712" s="531"/>
      <c r="I2712" s="316">
        <v>271000</v>
      </c>
    </row>
    <row r="2713" spans="1:9" ht="15" customHeight="1">
      <c r="A2713" s="3">
        <v>44715</v>
      </c>
      <c r="B2713" s="814"/>
      <c r="C2713" s="814"/>
      <c r="D2713" s="814"/>
      <c r="E2713" s="814"/>
      <c r="F2713" s="81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22" t="s">
        <v>61</v>
      </c>
      <c r="C2774" s="822"/>
      <c r="D2774" s="822"/>
      <c r="E2774" s="822"/>
      <c r="F2774" s="822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25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26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26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26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26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66" t="s">
        <v>61</v>
      </c>
      <c r="C2859" s="866"/>
      <c r="D2859" s="866"/>
      <c r="E2859" s="866"/>
      <c r="F2859" s="866"/>
      <c r="G2859" s="276"/>
      <c r="H2859" s="472"/>
      <c r="I2859" s="316">
        <v>196750</v>
      </c>
    </row>
    <row r="2860" spans="1:10" ht="15" customHeight="1">
      <c r="A2860" s="357">
        <v>44922</v>
      </c>
      <c r="B2860" s="866"/>
      <c r="C2860" s="866"/>
      <c r="D2860" s="866"/>
      <c r="E2860" s="866"/>
      <c r="F2860" s="866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24" t="s">
        <v>61</v>
      </c>
      <c r="C2864" s="824"/>
      <c r="D2864" s="824"/>
      <c r="E2864" s="824"/>
      <c r="F2864" s="824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826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826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826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826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826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822"/>
      <c r="C2933" s="822"/>
      <c r="D2933" s="822"/>
      <c r="E2933" s="822"/>
      <c r="F2933" s="822"/>
      <c r="I2933" s="316">
        <v>195750</v>
      </c>
    </row>
    <row r="2934" spans="1:9" ht="15" customHeight="1">
      <c r="A2934" s="357">
        <v>45026</v>
      </c>
      <c r="B2934" s="822"/>
      <c r="C2934" s="822"/>
      <c r="D2934" s="822"/>
      <c r="E2934" s="822"/>
      <c r="F2934" s="822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822"/>
      <c r="C2949" s="822"/>
      <c r="D2949" s="822"/>
      <c r="E2949" s="822"/>
      <c r="F2949" s="822"/>
      <c r="I2949" s="826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826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826"/>
    </row>
    <row r="2952" spans="1:9" ht="15" customHeight="1">
      <c r="A2952" s="357">
        <v>45050</v>
      </c>
      <c r="B2952" s="81">
        <v>1560</v>
      </c>
      <c r="C2952" s="173">
        <v>27000</v>
      </c>
      <c r="D2952" s="588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8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823"/>
      <c r="C2954" s="823"/>
      <c r="D2954" s="823"/>
      <c r="E2954" s="823"/>
      <c r="F2954" s="823"/>
      <c r="G2954" s="538"/>
      <c r="H2954" s="565"/>
      <c r="I2954" s="590">
        <v>207750</v>
      </c>
    </row>
    <row r="2955" spans="1:9" ht="15" customHeight="1">
      <c r="A2955" s="357">
        <v>45055</v>
      </c>
      <c r="B2955" s="81">
        <v>1610</v>
      </c>
      <c r="C2955" s="594">
        <v>26325</v>
      </c>
      <c r="D2955" s="595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3">
        <v>209750</v>
      </c>
    </row>
    <row r="2956" spans="1:9" ht="15" customHeight="1">
      <c r="A2956" s="357">
        <v>45056</v>
      </c>
      <c r="B2956" s="81">
        <v>1610</v>
      </c>
      <c r="C2956" s="594">
        <v>26010</v>
      </c>
      <c r="D2956" s="595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8">
        <v>207500</v>
      </c>
    </row>
    <row r="2957" spans="1:9" ht="15" customHeight="1">
      <c r="A2957" s="357">
        <v>45057</v>
      </c>
      <c r="B2957" s="81">
        <v>1635</v>
      </c>
      <c r="C2957" s="594">
        <v>26075</v>
      </c>
      <c r="D2957" s="595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1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4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3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7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8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1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2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6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5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29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0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822"/>
      <c r="C2969" s="822"/>
      <c r="D2969" s="822"/>
      <c r="E2969" s="822"/>
      <c r="F2969" s="822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5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6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49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8">
        <v>207250</v>
      </c>
    </row>
    <row r="2972" spans="1:9" ht="15" customHeight="1">
      <c r="A2972" s="357">
        <v>45078</v>
      </c>
      <c r="B2972" s="81">
        <v>1970</v>
      </c>
      <c r="C2972" s="594">
        <v>25575</v>
      </c>
      <c r="D2972" s="595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7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7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7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 t="shared" ref="F2975:F2980" si="1111">C2975-C2974</f>
        <v>250</v>
      </c>
      <c r="I2975" s="647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 t="shared" si="1111"/>
        <v>-200</v>
      </c>
      <c r="I2976" s="647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 t="shared" si="1111"/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6">
        <v>26450</v>
      </c>
      <c r="E2978" s="137">
        <f t="shared" ref="E2978" si="1112">D2978-C2978</f>
        <v>-625</v>
      </c>
      <c r="F2978" s="583">
        <f t="shared" si="1111"/>
        <v>1125</v>
      </c>
      <c r="I2978" s="657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0">
        <v>25900</v>
      </c>
      <c r="E2979" s="137">
        <f t="shared" ref="E2979:E2980" si="1113">D2979-C2979</f>
        <v>-450</v>
      </c>
      <c r="F2979" s="583">
        <f t="shared" si="1111"/>
        <v>-725</v>
      </c>
      <c r="I2979" s="661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3"/>
        <v>-425</v>
      </c>
      <c r="F2980" s="583">
        <f t="shared" si="1111"/>
        <v>275</v>
      </c>
      <c r="I2980" s="316">
        <v>208750</v>
      </c>
    </row>
    <row r="2981" spans="1:9" ht="15" customHeight="1">
      <c r="A2981" s="357">
        <v>45091</v>
      </c>
      <c r="B2981" s="81">
        <v>2020</v>
      </c>
      <c r="C2981" s="173">
        <v>27100</v>
      </c>
      <c r="D2981" s="666">
        <v>26350</v>
      </c>
      <c r="E2981" s="137">
        <f t="shared" ref="E2981" si="1114">D2981-C2981</f>
        <v>-750</v>
      </c>
      <c r="F2981" s="583">
        <f t="shared" ref="F2981" si="1115">C2981-C2980</f>
        <v>475</v>
      </c>
      <c r="I2981" s="667">
        <v>211750</v>
      </c>
    </row>
    <row r="2982" spans="1:9" ht="15" customHeight="1">
      <c r="A2982" s="357">
        <v>45092</v>
      </c>
      <c r="B2982" s="81">
        <v>2025</v>
      </c>
      <c r="C2982" s="173">
        <v>28900</v>
      </c>
      <c r="D2982" s="671">
        <v>27325</v>
      </c>
      <c r="E2982" s="137">
        <f t="shared" ref="E2982" si="1116">D2982-C2982</f>
        <v>-1575</v>
      </c>
      <c r="F2982" s="583">
        <f t="shared" ref="F2982" si="1117">C2982-C2981</f>
        <v>1800</v>
      </c>
      <c r="G2982" s="538"/>
      <c r="H2982" s="565"/>
      <c r="I2982" s="670">
        <v>213750</v>
      </c>
    </row>
    <row r="2983" spans="1:9" ht="15" customHeight="1">
      <c r="A2983" s="357">
        <v>45093</v>
      </c>
      <c r="B2983" s="81">
        <v>2060</v>
      </c>
      <c r="C2983" s="173">
        <v>28325</v>
      </c>
      <c r="D2983" s="674">
        <v>27250</v>
      </c>
      <c r="E2983" s="137">
        <f t="shared" ref="E2983" si="1118">D2983-C2983</f>
        <v>-1075</v>
      </c>
      <c r="F2983" s="583">
        <f t="shared" ref="F2983" si="1119">C2983-C2982</f>
        <v>-575</v>
      </c>
      <c r="G2983" s="538"/>
      <c r="H2983" s="565"/>
      <c r="I2983" s="675">
        <v>218750</v>
      </c>
    </row>
    <row r="2984" spans="1:9" ht="15" customHeight="1">
      <c r="A2984" s="357">
        <v>45096</v>
      </c>
      <c r="B2984" s="81">
        <v>2060</v>
      </c>
      <c r="C2984" s="173">
        <v>28600</v>
      </c>
      <c r="D2984" s="678">
        <v>27150</v>
      </c>
      <c r="E2984" s="137">
        <f t="shared" ref="E2984" si="1120">D2984-C2984</f>
        <v>-1450</v>
      </c>
      <c r="F2984" s="583">
        <f t="shared" ref="F2984" si="1121">C2984-C2983</f>
        <v>275</v>
      </c>
      <c r="G2984" s="538"/>
      <c r="H2984" s="565"/>
      <c r="I2984" s="679">
        <v>215250</v>
      </c>
    </row>
    <row r="2985" spans="1:9" ht="15" customHeight="1">
      <c r="A2985" s="357">
        <v>45097</v>
      </c>
      <c r="B2985" s="81">
        <v>2290</v>
      </c>
      <c r="C2985" s="173">
        <v>28795</v>
      </c>
      <c r="D2985" s="682">
        <v>27000</v>
      </c>
      <c r="E2985" s="137">
        <f t="shared" ref="E2985" si="1122">D2985-C2985</f>
        <v>-1795</v>
      </c>
      <c r="F2985" s="583">
        <f t="shared" ref="F2985" si="1123">C2985-C2984</f>
        <v>195</v>
      </c>
      <c r="G2985" s="538"/>
      <c r="H2985" s="565"/>
      <c r="I2985" s="683">
        <v>216750</v>
      </c>
    </row>
    <row r="2986" spans="1:9" ht="15" customHeight="1">
      <c r="A2986" s="357">
        <v>45098</v>
      </c>
      <c r="B2986" s="81">
        <v>2380</v>
      </c>
      <c r="C2986" s="173">
        <v>28595</v>
      </c>
      <c r="D2986" s="686">
        <v>27200</v>
      </c>
      <c r="E2986" s="137">
        <f t="shared" ref="E2986" si="1124">D2986-C2986</f>
        <v>-1395</v>
      </c>
      <c r="F2986" s="583">
        <f t="shared" ref="F2986" si="1125">C2986-C2985</f>
        <v>-200</v>
      </c>
      <c r="G2986" s="538"/>
      <c r="H2986" s="565"/>
      <c r="I2986" s="687">
        <v>219000</v>
      </c>
    </row>
    <row r="2987" spans="1:9" ht="15" customHeight="1">
      <c r="A2987" s="357">
        <v>45099</v>
      </c>
      <c r="B2987" s="81">
        <v>2565</v>
      </c>
      <c r="C2987" s="173">
        <v>28650</v>
      </c>
      <c r="D2987" s="690">
        <v>27300</v>
      </c>
      <c r="E2987" s="137">
        <f t="shared" ref="E2987:E2991" si="1126">D2987-C2987</f>
        <v>-1350</v>
      </c>
      <c r="F2987" s="583">
        <f t="shared" ref="F2987:F2991" si="1127">C2987-C2986</f>
        <v>55</v>
      </c>
      <c r="I2987" s="860"/>
    </row>
    <row r="2988" spans="1:9" ht="15" customHeight="1">
      <c r="A2988" s="357">
        <v>45100</v>
      </c>
      <c r="B2988" s="81">
        <v>2730</v>
      </c>
      <c r="C2988" s="173">
        <v>28195</v>
      </c>
      <c r="D2988" s="248">
        <v>26575</v>
      </c>
      <c r="E2988" s="137">
        <f t="shared" si="1126"/>
        <v>-1620</v>
      </c>
      <c r="F2988" s="583">
        <f t="shared" si="1127"/>
        <v>-455</v>
      </c>
      <c r="I2988" s="860"/>
    </row>
    <row r="2989" spans="1:9" ht="15" customHeight="1">
      <c r="A2989" s="357">
        <v>45103</v>
      </c>
      <c r="B2989" s="81">
        <v>2905</v>
      </c>
      <c r="C2989" s="173">
        <v>26700</v>
      </c>
      <c r="D2989" s="248">
        <v>25450</v>
      </c>
      <c r="E2989" s="137">
        <f t="shared" si="1126"/>
        <v>-1250</v>
      </c>
      <c r="F2989" s="583">
        <f t="shared" si="1127"/>
        <v>-1495</v>
      </c>
      <c r="I2989" s="316">
        <v>214750</v>
      </c>
    </row>
    <row r="2990" spans="1:9" ht="15" customHeight="1">
      <c r="A2990" s="357">
        <v>45104</v>
      </c>
      <c r="B2990" s="81">
        <v>2905</v>
      </c>
      <c r="C2990" s="173">
        <v>27650</v>
      </c>
      <c r="D2990" s="248">
        <v>26050</v>
      </c>
      <c r="E2990" s="137">
        <f t="shared" si="1126"/>
        <v>-1600</v>
      </c>
      <c r="F2990" s="583">
        <f t="shared" si="1127"/>
        <v>950</v>
      </c>
      <c r="I2990" s="316">
        <v>212000</v>
      </c>
    </row>
    <row r="2991" spans="1:9" ht="15" customHeight="1">
      <c r="A2991" s="357">
        <v>45105</v>
      </c>
      <c r="B2991" s="81">
        <v>2935</v>
      </c>
      <c r="C2991" s="173">
        <v>27500</v>
      </c>
      <c r="D2991" s="248">
        <v>26325</v>
      </c>
      <c r="E2991" s="137">
        <f t="shared" si="1126"/>
        <v>-1175</v>
      </c>
      <c r="F2991" s="583">
        <f t="shared" si="1127"/>
        <v>-150</v>
      </c>
      <c r="G2991" s="538"/>
      <c r="H2991" s="565"/>
      <c r="I2991" s="316">
        <v>212750</v>
      </c>
    </row>
    <row r="2992" spans="1:9" ht="15" customHeight="1">
      <c r="A2992" s="357">
        <v>45106</v>
      </c>
      <c r="B2992" s="81">
        <v>3490</v>
      </c>
      <c r="C2992" s="173">
        <v>26900</v>
      </c>
      <c r="D2992" s="702">
        <v>25900</v>
      </c>
      <c r="E2992" s="137">
        <f t="shared" ref="E2992" si="1128">D2992-C2992</f>
        <v>-1000</v>
      </c>
      <c r="F2992" s="583">
        <f t="shared" ref="F2992" si="1129">C2992-C2991</f>
        <v>-600</v>
      </c>
      <c r="G2992" s="538"/>
      <c r="H2992" s="565"/>
      <c r="I2992" s="701">
        <v>213750</v>
      </c>
    </row>
    <row r="2993" spans="1:10" ht="15" customHeight="1" thickBot="1">
      <c r="A2993" s="358">
        <v>45107</v>
      </c>
      <c r="B2993" s="85">
        <v>3490</v>
      </c>
      <c r="C2993" s="174">
        <v>27700</v>
      </c>
      <c r="D2993" s="706">
        <v>26800</v>
      </c>
      <c r="E2993" s="138">
        <f t="shared" ref="E2993" si="1130">D2993-C2993</f>
        <v>-900</v>
      </c>
      <c r="F2993" s="176">
        <f t="shared" ref="F2993" si="1131">C2993-C2992</f>
        <v>800</v>
      </c>
      <c r="G2993" s="554">
        <f>AVERAGE($C$2972:C2993)</f>
        <v>27262.727272727272</v>
      </c>
      <c r="H2993" s="274">
        <f>AVERAGE($C$2865:C2993)</f>
        <v>26301.129032258064</v>
      </c>
      <c r="I2993" s="707">
        <v>226500</v>
      </c>
      <c r="J2993" s="495"/>
    </row>
    <row r="2994" spans="1:10" ht="15" customHeight="1">
      <c r="A2994" s="354">
        <v>45110</v>
      </c>
      <c r="B2994" s="86">
        <v>3605</v>
      </c>
      <c r="C2994" s="175">
        <v>27700</v>
      </c>
      <c r="D2994" s="355">
        <v>27125</v>
      </c>
      <c r="E2994" s="139">
        <f t="shared" ref="E2994" si="1132">D2994-C2994</f>
        <v>-575</v>
      </c>
      <c r="F2994" s="177">
        <f t="shared" ref="F2994" si="1133">C2994-C2993</f>
        <v>0</v>
      </c>
      <c r="G2994" s="868">
        <f>AVERAGE($C$2994:C2994)</f>
        <v>27700</v>
      </c>
      <c r="H2994" s="869">
        <f>AVERAGE($C$2865:C2994)</f>
        <v>26312.32</v>
      </c>
      <c r="I2994" s="710">
        <v>217000</v>
      </c>
    </row>
    <row r="2995" spans="1:10" ht="15" customHeight="1">
      <c r="B2995" s="81"/>
      <c r="C2995" s="173"/>
      <c r="D2995" s="248"/>
      <c r="E2995" s="137"/>
      <c r="F2995" s="172"/>
      <c r="I2995" s="316"/>
    </row>
    <row r="2996" spans="1:10" ht="15" customHeight="1">
      <c r="B2996" s="81"/>
      <c r="C2996" s="173"/>
      <c r="D2996" s="248"/>
      <c r="E2996" s="137"/>
      <c r="F2996" s="172"/>
      <c r="I2996" s="316"/>
    </row>
    <row r="2997" spans="1:10" ht="15" customHeight="1">
      <c r="B2997" s="81"/>
      <c r="C2997" s="173"/>
      <c r="D2997" s="248"/>
      <c r="E2997" s="137"/>
      <c r="F2997" s="172"/>
      <c r="I2997" s="316"/>
    </row>
    <row r="2998" spans="1:10" ht="15" customHeight="1">
      <c r="B2998" s="81"/>
      <c r="C2998" s="173"/>
      <c r="D2998" s="248"/>
      <c r="E2998" s="137"/>
      <c r="F2998" s="172"/>
      <c r="I2998" s="316"/>
    </row>
    <row r="2999" spans="1:10" ht="15" customHeight="1">
      <c r="B2999" s="81"/>
      <c r="C2999" s="173"/>
      <c r="D2999" s="248"/>
      <c r="E2999" s="137"/>
      <c r="F2999" s="172"/>
      <c r="I2999" s="316"/>
    </row>
    <row r="3000" spans="1:10" ht="15" customHeight="1">
      <c r="B3000" s="81"/>
      <c r="C3000" s="173"/>
      <c r="D3000" s="248"/>
      <c r="E3000" s="137"/>
      <c r="F3000" s="172"/>
      <c r="I3000" s="316"/>
    </row>
    <row r="3001" spans="1:10" ht="15" customHeight="1">
      <c r="B3001" s="81"/>
      <c r="C3001" s="173"/>
      <c r="D3001" s="248"/>
      <c r="E3001" s="137"/>
      <c r="F3001" s="172"/>
      <c r="I3001" s="316"/>
    </row>
    <row r="3002" spans="1:10" ht="15" customHeight="1">
      <c r="B3002" s="81"/>
      <c r="C3002" s="173"/>
      <c r="D3002" s="248"/>
      <c r="E3002" s="137"/>
      <c r="F3002" s="172"/>
      <c r="I3002" s="316"/>
    </row>
    <row r="3003" spans="1:10" ht="15" customHeight="1">
      <c r="B3003" s="81"/>
      <c r="C3003" s="173"/>
      <c r="D3003" s="248"/>
      <c r="E3003" s="137"/>
      <c r="F3003" s="172"/>
      <c r="I3003" s="316"/>
    </row>
    <row r="3004" spans="1:10" ht="15" customHeight="1">
      <c r="B3004" s="81"/>
      <c r="C3004" s="173"/>
      <c r="D3004" s="248"/>
      <c r="E3004" s="137"/>
      <c r="F3004" s="172"/>
      <c r="I3004" s="316"/>
    </row>
    <row r="3005" spans="1:10" ht="15" customHeight="1">
      <c r="B3005" s="81"/>
      <c r="C3005" s="173"/>
      <c r="D3005" s="248"/>
      <c r="E3005" s="137"/>
      <c r="F3005" s="172"/>
      <c r="I3005" s="316"/>
    </row>
    <row r="3006" spans="1:10" ht="15" customHeight="1">
      <c r="B3006" s="81"/>
      <c r="C3006" s="173"/>
      <c r="D3006" s="248"/>
      <c r="E3006" s="137"/>
      <c r="F3006" s="172"/>
      <c r="I3006" s="316"/>
    </row>
    <row r="3007" spans="1:10" ht="15" customHeight="1">
      <c r="B3007" s="81"/>
      <c r="C3007" s="173"/>
      <c r="D3007" s="248"/>
      <c r="E3007" s="137"/>
      <c r="F3007" s="172"/>
      <c r="I3007" s="316"/>
    </row>
    <row r="3008" spans="1:10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10">
    <mergeCell ref="I2987:I2988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103:F1104"/>
    <mergeCell ref="B1129:F1129"/>
    <mergeCell ref="B1040:F1040"/>
    <mergeCell ref="B1149:F1149"/>
    <mergeCell ref="I2949:I2951"/>
    <mergeCell ref="B780:F781"/>
    <mergeCell ref="I378:I380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429:D2429"/>
    <mergeCell ref="B2712:F2713"/>
    <mergeCell ref="I1595:I1599"/>
    <mergeCell ref="I719:I724"/>
    <mergeCell ref="B1558:H1559"/>
    <mergeCell ref="B1214:F1214"/>
    <mergeCell ref="B2514:D2514"/>
    <mergeCell ref="B2449:F2449"/>
    <mergeCell ref="B2599:D260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1388:F1388"/>
    <mergeCell ref="B1377:F1378"/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</mergeCells>
  <phoneticPr fontId="2" type="noConversion"/>
  <conditionalFormatting sqref="F1:F2428">
    <cfRule type="cellIs" dxfId="56" priority="867" operator="lessThan">
      <formula>0</formula>
    </cfRule>
  </conditionalFormatting>
  <conditionalFormatting sqref="F2430:F2448">
    <cfRule type="cellIs" dxfId="55" priority="847" operator="lessThan">
      <formula>0</formula>
    </cfRule>
  </conditionalFormatting>
  <conditionalFormatting sqref="F2450:F2688">
    <cfRule type="cellIs" dxfId="54" priority="803" operator="lessThan">
      <formula>0</formula>
    </cfRule>
  </conditionalFormatting>
  <conditionalFormatting sqref="F2690:F2711">
    <cfRule type="cellIs" dxfId="53" priority="748" operator="lessThan">
      <formula>0</formula>
    </cfRule>
  </conditionalFormatting>
  <conditionalFormatting sqref="F2714:F2773">
    <cfRule type="cellIs" dxfId="52" priority="568" operator="lessThan">
      <formula>0</formula>
    </cfRule>
  </conditionalFormatting>
  <conditionalFormatting sqref="F2775:F2858">
    <cfRule type="cellIs" dxfId="51" priority="325" operator="lessThan">
      <formula>0</formula>
    </cfRule>
  </conditionalFormatting>
  <conditionalFormatting sqref="F2861:F2863">
    <cfRule type="cellIs" dxfId="50" priority="313" operator="lessThan">
      <formula>0</formula>
    </cfRule>
  </conditionalFormatting>
  <conditionalFormatting sqref="F2865:F2932">
    <cfRule type="cellIs" dxfId="49" priority="85" operator="lessThan">
      <formula>0</formula>
    </cfRule>
  </conditionalFormatting>
  <conditionalFormatting sqref="F2935:F2944 F2995:F1048576">
    <cfRule type="cellIs" dxfId="48" priority="52" operator="lessThan">
      <formula>0</formula>
    </cfRule>
  </conditionalFormatting>
  <conditionalFormatting sqref="F2945">
    <cfRule type="cellIs" dxfId="47" priority="51" operator="lessThan">
      <formula>0</formula>
    </cfRule>
  </conditionalFormatting>
  <conditionalFormatting sqref="F2946">
    <cfRule type="cellIs" dxfId="46" priority="50" operator="lessThan">
      <formula>0</formula>
    </cfRule>
  </conditionalFormatting>
  <conditionalFormatting sqref="F2947">
    <cfRule type="cellIs" dxfId="45" priority="49" operator="lessThan">
      <formula>0</formula>
    </cfRule>
  </conditionalFormatting>
  <conditionalFormatting sqref="F2948">
    <cfRule type="cellIs" dxfId="44" priority="47" operator="lessThan">
      <formula>0</formula>
    </cfRule>
  </conditionalFormatting>
  <conditionalFormatting sqref="F2950">
    <cfRule type="cellIs" dxfId="43" priority="46" operator="lessThan">
      <formula>0</formula>
    </cfRule>
  </conditionalFormatting>
  <conditionalFormatting sqref="F2951">
    <cfRule type="cellIs" dxfId="42" priority="45" operator="lessThan">
      <formula>0</formula>
    </cfRule>
  </conditionalFormatting>
  <conditionalFormatting sqref="F2952">
    <cfRule type="cellIs" dxfId="41" priority="44" operator="lessThan">
      <formula>0</formula>
    </cfRule>
  </conditionalFormatting>
  <conditionalFormatting sqref="F2953">
    <cfRule type="cellIs" dxfId="40" priority="43" operator="lessThan">
      <formula>0</formula>
    </cfRule>
  </conditionalFormatting>
  <conditionalFormatting sqref="F2955">
    <cfRule type="cellIs" dxfId="39" priority="41" operator="lessThan">
      <formula>0</formula>
    </cfRule>
  </conditionalFormatting>
  <conditionalFormatting sqref="F2956">
    <cfRule type="cellIs" dxfId="38" priority="40" operator="lessThan">
      <formula>0</formula>
    </cfRule>
  </conditionalFormatting>
  <conditionalFormatting sqref="F2957">
    <cfRule type="cellIs" dxfId="37" priority="39" operator="lessThan">
      <formula>0</formula>
    </cfRule>
  </conditionalFormatting>
  <conditionalFormatting sqref="F2958">
    <cfRule type="cellIs" dxfId="36" priority="38" operator="lessThan">
      <formula>0</formula>
    </cfRule>
  </conditionalFormatting>
  <conditionalFormatting sqref="F2959">
    <cfRule type="cellIs" dxfId="35" priority="37" operator="lessThan">
      <formula>0</formula>
    </cfRule>
  </conditionalFormatting>
  <conditionalFormatting sqref="F2960">
    <cfRule type="cellIs" dxfId="34" priority="35" operator="lessThan">
      <formula>0</formula>
    </cfRule>
  </conditionalFormatting>
  <conditionalFormatting sqref="F2961">
    <cfRule type="cellIs" dxfId="33" priority="34" operator="lessThan">
      <formula>0</formula>
    </cfRule>
  </conditionalFormatting>
  <conditionalFormatting sqref="F2962">
    <cfRule type="cellIs" dxfId="32" priority="33" operator="lessThan">
      <formula>0</formula>
    </cfRule>
  </conditionalFormatting>
  <conditionalFormatting sqref="F2963">
    <cfRule type="cellIs" dxfId="31" priority="32" operator="lessThan">
      <formula>0</formula>
    </cfRule>
  </conditionalFormatting>
  <conditionalFormatting sqref="F2964">
    <cfRule type="cellIs" dxfId="30" priority="31" operator="lessThan">
      <formula>0</formula>
    </cfRule>
  </conditionalFormatting>
  <conditionalFormatting sqref="F2965">
    <cfRule type="cellIs" dxfId="29" priority="30" operator="lessThan">
      <formula>0</formula>
    </cfRule>
  </conditionalFormatting>
  <conditionalFormatting sqref="F2966">
    <cfRule type="cellIs" dxfId="28" priority="29" operator="lessThan">
      <formula>0</formula>
    </cfRule>
  </conditionalFormatting>
  <conditionalFormatting sqref="F2967">
    <cfRule type="cellIs" dxfId="27" priority="28" operator="lessThan">
      <formula>0</formula>
    </cfRule>
  </conditionalFormatting>
  <conditionalFormatting sqref="F2968">
    <cfRule type="cellIs" dxfId="26" priority="27" operator="lessThan">
      <formula>0</formula>
    </cfRule>
  </conditionalFormatting>
  <conditionalFormatting sqref="F2970">
    <cfRule type="cellIs" dxfId="25" priority="26" operator="lessThan">
      <formula>0</formula>
    </cfRule>
  </conditionalFormatting>
  <conditionalFormatting sqref="F2971">
    <cfRule type="cellIs" dxfId="24" priority="25" operator="lessThan">
      <formula>0</formula>
    </cfRule>
  </conditionalFormatting>
  <conditionalFormatting sqref="F2972">
    <cfRule type="cellIs" dxfId="23" priority="24" operator="lessThan">
      <formula>0</formula>
    </cfRule>
  </conditionalFormatting>
  <conditionalFormatting sqref="F2973">
    <cfRule type="cellIs" dxfId="22" priority="23" operator="lessThan">
      <formula>0</formula>
    </cfRule>
  </conditionalFormatting>
  <conditionalFormatting sqref="F2974">
    <cfRule type="cellIs" dxfId="21" priority="22" operator="lessThan">
      <formula>0</formula>
    </cfRule>
  </conditionalFormatting>
  <conditionalFormatting sqref="F2975">
    <cfRule type="cellIs" dxfId="20" priority="21" operator="lessThan">
      <formula>0</formula>
    </cfRule>
  </conditionalFormatting>
  <conditionalFormatting sqref="F2976">
    <cfRule type="cellIs" dxfId="19" priority="20" operator="lessThan">
      <formula>0</formula>
    </cfRule>
  </conditionalFormatting>
  <conditionalFormatting sqref="F2977">
    <cfRule type="cellIs" dxfId="18" priority="18" operator="lessThan">
      <formula>0</formula>
    </cfRule>
  </conditionalFormatting>
  <conditionalFormatting sqref="F2978">
    <cfRule type="cellIs" dxfId="17" priority="17" operator="lessThan">
      <formula>0</formula>
    </cfRule>
  </conditionalFormatting>
  <conditionalFormatting sqref="F2979">
    <cfRule type="cellIs" dxfId="16" priority="16" operator="lessThan">
      <formula>0</formula>
    </cfRule>
  </conditionalFormatting>
  <conditionalFormatting sqref="F2980">
    <cfRule type="cellIs" dxfId="15" priority="15" operator="lessThan">
      <formula>0</formula>
    </cfRule>
  </conditionalFormatting>
  <conditionalFormatting sqref="F2981">
    <cfRule type="cellIs" dxfId="14" priority="14" operator="lessThan">
      <formula>0</formula>
    </cfRule>
  </conditionalFormatting>
  <conditionalFormatting sqref="F2982">
    <cfRule type="cellIs" dxfId="13" priority="13" operator="lessThan">
      <formula>0</formula>
    </cfRule>
  </conditionalFormatting>
  <conditionalFormatting sqref="F2983">
    <cfRule type="cellIs" dxfId="12" priority="12" operator="lessThan">
      <formula>0</formula>
    </cfRule>
  </conditionalFormatting>
  <conditionalFormatting sqref="F2984">
    <cfRule type="cellIs" dxfId="11" priority="11" operator="lessThan">
      <formula>0</formula>
    </cfRule>
  </conditionalFormatting>
  <conditionalFormatting sqref="F2985">
    <cfRule type="cellIs" dxfId="10" priority="10" operator="lessThan">
      <formula>0</formula>
    </cfRule>
  </conditionalFormatting>
  <conditionalFormatting sqref="F2986">
    <cfRule type="cellIs" dxfId="9" priority="9" operator="lessThan">
      <formula>0</formula>
    </cfRule>
  </conditionalFormatting>
  <conditionalFormatting sqref="F2987">
    <cfRule type="cellIs" dxfId="8" priority="8" operator="lessThan">
      <formula>0</formula>
    </cfRule>
  </conditionalFormatting>
  <conditionalFormatting sqref="F2988">
    <cfRule type="cellIs" dxfId="7" priority="7" operator="lessThan">
      <formula>0</formula>
    </cfRule>
  </conditionalFormatting>
  <conditionalFormatting sqref="F2989">
    <cfRule type="cellIs" dxfId="6" priority="6" operator="lessThan">
      <formula>0</formula>
    </cfRule>
  </conditionalFormatting>
  <conditionalFormatting sqref="F2990">
    <cfRule type="cellIs" dxfId="5" priority="5" operator="lessThan">
      <formula>0</formula>
    </cfRule>
  </conditionalFormatting>
  <conditionalFormatting sqref="F2991">
    <cfRule type="cellIs" dxfId="4" priority="4" operator="lessThan">
      <formula>0</formula>
    </cfRule>
  </conditionalFormatting>
  <conditionalFormatting sqref="F2992">
    <cfRule type="cellIs" dxfId="3" priority="3" operator="lessThan">
      <formula>0</formula>
    </cfRule>
  </conditionalFormatting>
  <conditionalFormatting sqref="F2993">
    <cfRule type="cellIs" dxfId="2" priority="2" operator="lessThan">
      <formula>0</formula>
    </cfRule>
  </conditionalFormatting>
  <conditionalFormatting sqref="F2994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115" zoomScaleNormal="115" workbookViewId="0">
      <selection activeCell="H37" sqref="H3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11" style="44" bestFit="1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  <c r="G1" s="693" t="s">
        <v>207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3">
        <v>2149.1388888888901</v>
      </c>
      <c r="F37" s="643">
        <v>2087.5</v>
      </c>
      <c r="G37" s="643">
        <v>2118.36</v>
      </c>
      <c r="H37" s="478">
        <v>2117.5</v>
      </c>
      <c r="I37" s="400"/>
      <c r="J37" s="543"/>
      <c r="K37" s="517"/>
      <c r="L37" s="543"/>
      <c r="M37" s="553"/>
      <c r="N37" s="389">
        <f>AVERAGE(B37:M37)</f>
        <v>2127.7640234644591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5">
        <f>F37-E37</f>
        <v>-61.638888888890051</v>
      </c>
      <c r="G38" s="644">
        <f>G37-F37</f>
        <v>30.860000000000127</v>
      </c>
      <c r="H38" s="692">
        <f>H37-G37</f>
        <v>-0.86000000000012733</v>
      </c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3">
        <v>1332.9</v>
      </c>
      <c r="F60" s="643">
        <v>1341.17</v>
      </c>
      <c r="G60" s="643">
        <v>1309.3699999999999</v>
      </c>
      <c r="H60" s="478">
        <v>1327.55</v>
      </c>
      <c r="I60" s="400"/>
      <c r="J60" s="543"/>
      <c r="K60" s="517"/>
      <c r="L60" s="543"/>
      <c r="M60" s="553"/>
      <c r="N60" s="389">
        <f>AVERAGE(B60:M60)</f>
        <v>1310.2900000000002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4">
        <f>E60-D60</f>
        <v>14.420000000000073</v>
      </c>
      <c r="F61" s="555">
        <f>F60-E60</f>
        <v>8.2699999999999818</v>
      </c>
      <c r="G61" s="644">
        <f>G60-F60</f>
        <v>-31.800000000000182</v>
      </c>
      <c r="H61" s="557">
        <f>H60-G60</f>
        <v>18.180000000000064</v>
      </c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3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3">
        <v>1320.01</v>
      </c>
      <c r="F83" s="643">
        <v>1328.21</v>
      </c>
      <c r="G83" s="643">
        <v>1296.71</v>
      </c>
      <c r="H83" s="478">
        <v>1314.7</v>
      </c>
      <c r="I83" s="400"/>
      <c r="J83" s="543"/>
      <c r="K83" s="517"/>
      <c r="L83" s="543"/>
      <c r="M83" s="553"/>
      <c r="N83" s="389">
        <f>AVERAGE(B83:M83)</f>
        <v>1297.6214285714286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4">
        <f>E83-D83</f>
        <v>14.279999999999973</v>
      </c>
      <c r="F84" s="644">
        <f>F83-E83</f>
        <v>8.2000000000000455</v>
      </c>
      <c r="G84" s="644">
        <f>G83-F83</f>
        <v>-31.5</v>
      </c>
      <c r="H84" s="692">
        <f>H83-G83</f>
        <v>17.990000000000009</v>
      </c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3">
        <v>1446.41</v>
      </c>
      <c r="F93" s="643">
        <v>1444.2</v>
      </c>
      <c r="G93" s="643">
        <v>1405.98</v>
      </c>
      <c r="H93" s="478">
        <v>1434.64</v>
      </c>
      <c r="I93" s="400"/>
      <c r="J93" s="543"/>
      <c r="K93" s="517"/>
      <c r="L93" s="543"/>
      <c r="M93" s="553"/>
      <c r="N93" s="389">
        <f>AVERAGE(B93:M93)</f>
        <v>1404.8214285714287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4">
        <f>E93-D93</f>
        <v>47.910000000000082</v>
      </c>
      <c r="F94" s="644">
        <f>F93-E93</f>
        <v>-2.2100000000000364</v>
      </c>
      <c r="G94" s="644">
        <f>G93-F93</f>
        <v>-38.220000000000027</v>
      </c>
      <c r="H94" s="557">
        <f>H93-G93</f>
        <v>28.660000000000082</v>
      </c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3">
        <v>25886.111111111109</v>
      </c>
      <c r="F111" s="643">
        <v>25609.75</v>
      </c>
      <c r="G111" s="870">
        <v>27262.73</v>
      </c>
      <c r="H111" s="478">
        <v>27700</v>
      </c>
      <c r="I111" s="400"/>
      <c r="J111" s="543"/>
      <c r="K111" s="517"/>
      <c r="L111" s="543"/>
      <c r="M111" s="553"/>
      <c r="N111" s="389">
        <f>AVERAGE(B111:M111)</f>
        <v>26517.593317558909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5">
        <f>F111-E111</f>
        <v>-276.36111111110949</v>
      </c>
      <c r="G112" s="644">
        <f>G111-F111</f>
        <v>1652.9799999999996</v>
      </c>
      <c r="H112" s="692">
        <f>H111-G111</f>
        <v>437.27000000000044</v>
      </c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3">
        <v>11828.571428571429</v>
      </c>
      <c r="F132" s="643">
        <v>12150</v>
      </c>
      <c r="G132" s="478">
        <v>12203.88</v>
      </c>
      <c r="H132" s="517"/>
      <c r="I132" s="517"/>
      <c r="J132" s="517"/>
      <c r="K132" s="517"/>
      <c r="L132" s="517"/>
      <c r="M132" s="517"/>
      <c r="N132" s="389">
        <f>AVERAGE(B132:M132)</f>
        <v>12372.543988095238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644">
        <f>F132-E132</f>
        <v>321.42857142857065</v>
      </c>
      <c r="G133" s="644">
        <f>G132-F132</f>
        <v>53.8799999999992</v>
      </c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67" t="s">
        <v>201</v>
      </c>
      <c r="B3" s="867"/>
      <c r="C3" s="867"/>
      <c r="D3" s="867"/>
      <c r="E3" s="867"/>
      <c r="F3" s="867"/>
      <c r="G3" s="867"/>
      <c r="H3" s="867"/>
      <c r="I3" s="867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2023-07-03T23:42:37Z</dcterms:modified>
  <cp:category/>
  <cp:contentStatus/>
</cp:coreProperties>
</file>