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 업데이트\"/>
    </mc:Choice>
  </mc:AlternateContent>
  <bookViews>
    <workbookView xWindow="0" yWindow="0" windowWidth="17895" windowHeight="8040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G2824" i="17" l="1"/>
  <c r="Q6525" i="6"/>
  <c r="H2824" i="17" l="1"/>
  <c r="F2824" i="17"/>
  <c r="E2824" i="17"/>
  <c r="O6525" i="6"/>
  <c r="N6525" i="6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K107" i="10" l="1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N126" i="10"/>
  <c r="N58" i="10"/>
  <c r="K127" i="10"/>
  <c r="K90" i="10"/>
  <c r="K81" i="10"/>
  <c r="K59" i="10"/>
  <c r="K37" i="10"/>
  <c r="N89" i="10"/>
  <c r="N80" i="10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J127" i="10"/>
  <c r="J90" i="10"/>
  <c r="J59" i="10"/>
  <c r="J81" i="10"/>
  <c r="J107" i="10"/>
  <c r="J37" i="10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W6452" i="6" s="1"/>
  <c r="H37" i="10"/>
  <c r="F2754" i="17"/>
  <c r="E2754" i="17"/>
  <c r="X6452" i="6"/>
  <c r="M6452" i="6"/>
  <c r="I6452" i="6"/>
  <c r="V6451" i="6"/>
  <c r="H2753" i="17" l="1"/>
  <c r="G2753" i="17"/>
  <c r="F2753" i="17"/>
  <c r="E2753" i="17"/>
  <c r="Q6450" i="6"/>
  <c r="X6450" i="6"/>
  <c r="W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127" i="10" l="1"/>
  <c r="E90" i="10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7" i="10"/>
  <c r="D126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C127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06" i="10" s="1"/>
  <c r="N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N36" i="10" s="1"/>
  <c r="X6337" i="6"/>
  <c r="Q6335" i="6"/>
  <c r="C37" i="10" l="1"/>
  <c r="D37" i="10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O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O6293" i="6"/>
  <c r="N35" i="10" s="1"/>
  <c r="M6293" i="6"/>
  <c r="I6293" i="6"/>
  <c r="Q6292" i="6" l="1"/>
  <c r="W6292" i="6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N6269" i="6"/>
  <c r="X6270" i="6" s="1"/>
  <c r="Q6269" i="6"/>
  <c r="L105" i="10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X5794" i="6"/>
  <c r="X5816" i="6" s="1"/>
  <c r="W5794" i="6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<sst xmlns="http://schemas.openxmlformats.org/spreadsheetml/2006/main" count="689" uniqueCount="208">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</sst>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45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178" fontId="4" fillId="2" borderId="10" xfId="4" applyNumberFormat="1" applyFont="1" applyFill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189" fontId="16" fillId="0" borderId="3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4" fillId="18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7" borderId="0" xfId="0" applyNumberFormat="1" applyFont="1" applyFill="1" applyBorder="1" applyAlignment="1">
      <alignment vertical="center"/>
    </xf>
    <xf numFmtId="189" fontId="16" fillId="0" borderId="11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7" fontId="4" fillId="16" borderId="32" xfId="3" applyNumberFormat="1" applyFont="1" applyFill="1" applyBorder="1" applyAlignment="1">
      <alignment horizontal="center" vertical="center" wrapText="1"/>
    </xf>
    <xf numFmtId="197" fontId="4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2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45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1"/>
  <sheetViews>
    <sheetView tabSelected="1" zoomScaleNormal="100" workbookViewId="0">
      <pane ySplit="2" topLeftCell="A6494" activePane="bottomLeft" state="frozen"/>
      <selection pane="bottomLeft" activeCell="B6525" sqref="B6525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9" customWidth="1"/>
    <col min="22" max="22" width="8.5546875" style="36" bestFit="1" customWidth="1"/>
    <col min="23" max="23" width="10.33203125" style="340" customWidth="1"/>
    <col min="24" max="24" width="9.109375" style="537" bestFit="1" customWidth="1"/>
    <col min="25" max="252" width="8.88671875" style="7" customWidth="1"/>
    <col min="253" max="16384" width="8.88671875" style="7"/>
  </cols>
  <sheetData>
    <row r="1" spans="1:24" ht="15" customHeight="1">
      <c r="A1" s="635" t="s">
        <v>0</v>
      </c>
      <c r="B1" s="637"/>
      <c r="C1" s="637"/>
      <c r="D1" s="637"/>
      <c r="E1" s="637"/>
      <c r="F1" s="641" t="s">
        <v>1</v>
      </c>
      <c r="G1" s="641"/>
      <c r="H1" s="638" t="s">
        <v>2</v>
      </c>
      <c r="I1" s="638"/>
      <c r="J1" s="400" t="s">
        <v>3</v>
      </c>
      <c r="K1" s="675" t="s">
        <v>4</v>
      </c>
      <c r="L1" s="646" t="s">
        <v>5</v>
      </c>
      <c r="M1" s="648" t="s">
        <v>6</v>
      </c>
      <c r="N1" s="650" t="s">
        <v>7</v>
      </c>
      <c r="O1" s="642" t="s">
        <v>8</v>
      </c>
      <c r="P1" s="658" t="s">
        <v>9</v>
      </c>
      <c r="Q1" s="658"/>
      <c r="R1" s="658"/>
      <c r="S1" s="658"/>
      <c r="T1" s="658"/>
      <c r="U1" s="658"/>
      <c r="V1" s="654" t="s">
        <v>7</v>
      </c>
      <c r="W1" s="652" t="s">
        <v>10</v>
      </c>
      <c r="X1" s="625" t="s">
        <v>11</v>
      </c>
    </row>
    <row r="2" spans="1:24" ht="13.5" customHeight="1" thickBot="1">
      <c r="A2" s="636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9" t="s">
        <v>20</v>
      </c>
      <c r="K2" s="676"/>
      <c r="L2" s="647"/>
      <c r="M2" s="649"/>
      <c r="N2" s="651"/>
      <c r="O2" s="643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655"/>
      <c r="W2" s="653"/>
      <c r="X2" s="626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45" t="s">
        <v>24</v>
      </c>
      <c r="R2310" s="645"/>
      <c r="S2310" s="645"/>
      <c r="T2310" s="645"/>
      <c r="U2310" s="645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45"/>
      <c r="R2311" s="645"/>
      <c r="S2311" s="645"/>
      <c r="T2311" s="645"/>
      <c r="U2311" s="645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45"/>
      <c r="R2312" s="645"/>
      <c r="S2312" s="645"/>
      <c r="T2312" s="645"/>
      <c r="U2312" s="645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45"/>
      <c r="R2313" s="645"/>
      <c r="S2313" s="645"/>
      <c r="T2313" s="645"/>
      <c r="U2313" s="645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45"/>
      <c r="R2314" s="645"/>
      <c r="S2314" s="645"/>
      <c r="T2314" s="645"/>
      <c r="U2314" s="645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45"/>
      <c r="R2315" s="645"/>
      <c r="S2315" s="645"/>
      <c r="T2315" s="645"/>
      <c r="U2315" s="645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45" t="s">
        <v>25</v>
      </c>
      <c r="G2345" s="645"/>
      <c r="H2345" s="645"/>
      <c r="I2345" s="645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45"/>
      <c r="G2346" s="645"/>
      <c r="H2346" s="645"/>
      <c r="I2346" s="645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29" t="s">
        <v>24</v>
      </c>
      <c r="R2362" s="629"/>
      <c r="S2362" s="629"/>
      <c r="T2362" s="629"/>
      <c r="U2362" s="629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30"/>
      <c r="R2363" s="630"/>
      <c r="S2363" s="630"/>
      <c r="T2363" s="630"/>
      <c r="U2363" s="630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30"/>
      <c r="R2364" s="630"/>
      <c r="S2364" s="630"/>
      <c r="T2364" s="630"/>
      <c r="U2364" s="630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30"/>
      <c r="R2365" s="630"/>
      <c r="S2365" s="630"/>
      <c r="T2365" s="630"/>
      <c r="U2365" s="630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35" t="s">
        <v>26</v>
      </c>
      <c r="G2380" s="635"/>
      <c r="H2380" s="635"/>
      <c r="I2380" s="635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29" t="s">
        <v>24</v>
      </c>
      <c r="R2469" s="629"/>
      <c r="S2469" s="629"/>
      <c r="T2469" s="629"/>
      <c r="U2469" s="629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30"/>
      <c r="R2470" s="630"/>
      <c r="S2470" s="630"/>
      <c r="T2470" s="630"/>
      <c r="U2470" s="630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30"/>
      <c r="R2471" s="630"/>
      <c r="S2471" s="630"/>
      <c r="T2471" s="630"/>
      <c r="U2471" s="630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30"/>
      <c r="R2472" s="630"/>
      <c r="S2472" s="630"/>
      <c r="T2472" s="630"/>
      <c r="U2472" s="630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30"/>
      <c r="R2473" s="630"/>
      <c r="S2473" s="630"/>
      <c r="T2473" s="630"/>
      <c r="U2473" s="630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44" t="s">
        <v>24</v>
      </c>
      <c r="G2529" s="644"/>
      <c r="H2529" s="644"/>
      <c r="I2529" s="644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44"/>
      <c r="G2530" s="644"/>
      <c r="H2530" s="644"/>
      <c r="I2530" s="644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44"/>
      <c r="G2531" s="644"/>
      <c r="H2531" s="644"/>
      <c r="I2531" s="644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31" t="s">
        <v>24</v>
      </c>
      <c r="R2534" s="632"/>
      <c r="S2534" s="632"/>
      <c r="T2534" s="632"/>
      <c r="U2534" s="632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30" t="s">
        <v>24</v>
      </c>
      <c r="R2559" s="630"/>
      <c r="S2559" s="630"/>
      <c r="T2559" s="630"/>
      <c r="U2559" s="630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30"/>
      <c r="R2560" s="630"/>
      <c r="S2560" s="630"/>
      <c r="T2560" s="630"/>
      <c r="U2560" s="630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30"/>
      <c r="R2561" s="630"/>
      <c r="S2561" s="630"/>
      <c r="T2561" s="630"/>
      <c r="U2561" s="630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30"/>
      <c r="R2562" s="630"/>
      <c r="S2562" s="630"/>
      <c r="T2562" s="630"/>
      <c r="U2562" s="630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30"/>
      <c r="R2563" s="630"/>
      <c r="S2563" s="630"/>
      <c r="T2563" s="630"/>
      <c r="U2563" s="630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30"/>
      <c r="R2564" s="630"/>
      <c r="S2564" s="630"/>
      <c r="T2564" s="630"/>
      <c r="U2564" s="630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00" t="s">
        <v>28</v>
      </c>
      <c r="G2592" s="600"/>
      <c r="H2592" s="600"/>
      <c r="I2592" s="600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00"/>
      <c r="G2593" s="600"/>
      <c r="H2593" s="600"/>
      <c r="I2593" s="600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30" t="s">
        <v>29</v>
      </c>
      <c r="R2602" s="630"/>
      <c r="S2602" s="630"/>
      <c r="T2602" s="630"/>
      <c r="U2602" s="630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29" t="s">
        <v>24</v>
      </c>
      <c r="R2621" s="629"/>
      <c r="S2621" s="629"/>
      <c r="T2621" s="629"/>
      <c r="U2621" s="629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30"/>
      <c r="R2622" s="630"/>
      <c r="S2622" s="630"/>
      <c r="T2622" s="630"/>
      <c r="U2622" s="630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00" t="s">
        <v>24</v>
      </c>
      <c r="G2623" s="600"/>
      <c r="H2623" s="600"/>
      <c r="I2623" s="600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00" t="s">
        <v>30</v>
      </c>
      <c r="G2638" s="600"/>
      <c r="H2638" s="600"/>
      <c r="I2638" s="600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30" t="s">
        <v>24</v>
      </c>
      <c r="R2648" s="630"/>
      <c r="S2648" s="630"/>
      <c r="T2648" s="630"/>
      <c r="U2648" s="630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00" t="s">
        <v>31</v>
      </c>
      <c r="G2703" s="600"/>
      <c r="H2703" s="600"/>
      <c r="I2703" s="600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56" t="s">
        <v>32</v>
      </c>
      <c r="R2718" s="656"/>
      <c r="S2718" s="656"/>
      <c r="T2718" s="656"/>
      <c r="U2718" s="656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56" t="s">
        <v>33</v>
      </c>
      <c r="R2728" s="656"/>
      <c r="S2728" s="656"/>
      <c r="T2728" s="656"/>
      <c r="U2728" s="656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56"/>
      <c r="R2729" s="656"/>
      <c r="S2729" s="656"/>
      <c r="T2729" s="656"/>
      <c r="U2729" s="656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56"/>
      <c r="R2730" s="656"/>
      <c r="S2730" s="656"/>
      <c r="T2730" s="656"/>
      <c r="U2730" s="656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56"/>
      <c r="R2731" s="656"/>
      <c r="S2731" s="656"/>
      <c r="T2731" s="656"/>
      <c r="U2731" s="656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56"/>
      <c r="R2732" s="656"/>
      <c r="S2732" s="656"/>
      <c r="T2732" s="656"/>
      <c r="U2732" s="656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00" t="s">
        <v>34</v>
      </c>
      <c r="G2791" s="600"/>
      <c r="H2791" s="600"/>
      <c r="I2791" s="600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00"/>
      <c r="G2792" s="600"/>
      <c r="H2792" s="600"/>
      <c r="I2792" s="600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57" t="s">
        <v>24</v>
      </c>
      <c r="R2796" s="657"/>
      <c r="S2796" s="657"/>
      <c r="T2796" s="657"/>
      <c r="U2796" s="657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30" t="s">
        <v>24</v>
      </c>
      <c r="R2812" s="630"/>
      <c r="S2812" s="630"/>
      <c r="T2812" s="630"/>
      <c r="U2812" s="630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30"/>
      <c r="R2813" s="630"/>
      <c r="S2813" s="630"/>
      <c r="T2813" s="630"/>
      <c r="U2813" s="630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30"/>
      <c r="R2814" s="630"/>
      <c r="S2814" s="630"/>
      <c r="T2814" s="630"/>
      <c r="U2814" s="630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30"/>
      <c r="R2815" s="630"/>
      <c r="S2815" s="630"/>
      <c r="T2815" s="630"/>
      <c r="U2815" s="630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32"/>
      <c r="R2816" s="632"/>
      <c r="S2816" s="632"/>
      <c r="T2816" s="632"/>
      <c r="U2816" s="632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30" t="s">
        <v>24</v>
      </c>
      <c r="R2862" s="630"/>
      <c r="S2862" s="630"/>
      <c r="T2862" s="630"/>
      <c r="U2862" s="630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00" t="s">
        <v>28</v>
      </c>
      <c r="G2866" s="600"/>
      <c r="H2866" s="600"/>
      <c r="I2866" s="600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00"/>
      <c r="G2867" s="600"/>
      <c r="H2867" s="600"/>
      <c r="I2867" s="600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29" t="s">
        <v>24</v>
      </c>
      <c r="R2881" s="629"/>
      <c r="S2881" s="629"/>
      <c r="T2881" s="629"/>
      <c r="U2881" s="629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00" t="s">
        <v>24</v>
      </c>
      <c r="G2882" s="600"/>
      <c r="H2882" s="600"/>
      <c r="I2882" s="600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00" t="s">
        <v>35</v>
      </c>
      <c r="G2897" s="600"/>
      <c r="H2897" s="600"/>
      <c r="I2897" s="600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30" t="s">
        <v>24</v>
      </c>
      <c r="R2900" s="630"/>
      <c r="S2900" s="630"/>
      <c r="T2900" s="630"/>
      <c r="U2900" s="630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32"/>
      <c r="R2901" s="632"/>
      <c r="S2901" s="632"/>
      <c r="T2901" s="632"/>
      <c r="U2901" s="632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59" t="s">
        <v>24</v>
      </c>
      <c r="R2989" s="659"/>
      <c r="S2989" s="659"/>
      <c r="T2989" s="659"/>
      <c r="U2989" s="659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60"/>
      <c r="R2990" s="660"/>
      <c r="S2990" s="660"/>
      <c r="T2990" s="660"/>
      <c r="U2990" s="660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60"/>
      <c r="R2991" s="660"/>
      <c r="S2991" s="660"/>
      <c r="T2991" s="660"/>
      <c r="U2991" s="660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60"/>
      <c r="R2992" s="660"/>
      <c r="S2992" s="660"/>
      <c r="T2992" s="660"/>
      <c r="U2992" s="660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60"/>
      <c r="R2993" s="660"/>
      <c r="S2993" s="660"/>
      <c r="T2993" s="660"/>
      <c r="U2993" s="660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60"/>
      <c r="R2994" s="660"/>
      <c r="S2994" s="660"/>
      <c r="T2994" s="660"/>
      <c r="U2994" s="660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00" t="s">
        <v>36</v>
      </c>
      <c r="G3050" s="600"/>
      <c r="H3050" s="600"/>
      <c r="I3050" s="600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00"/>
      <c r="G3051" s="600"/>
      <c r="H3051" s="600"/>
      <c r="I3051" s="600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30" t="s">
        <v>37</v>
      </c>
      <c r="R3085" s="630"/>
      <c r="S3085" s="630"/>
      <c r="T3085" s="630"/>
      <c r="U3085" s="630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30"/>
      <c r="R3086" s="630"/>
      <c r="S3086" s="630"/>
      <c r="T3086" s="630"/>
      <c r="U3086" s="630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30"/>
      <c r="R3087" s="630"/>
      <c r="S3087" s="630"/>
      <c r="T3087" s="630"/>
      <c r="U3087" s="630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30"/>
      <c r="R3088" s="630"/>
      <c r="S3088" s="630"/>
      <c r="T3088" s="630"/>
      <c r="U3088" s="630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30"/>
      <c r="R3089" s="630"/>
      <c r="S3089" s="630"/>
      <c r="T3089" s="630"/>
      <c r="U3089" s="630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00" t="s">
        <v>36</v>
      </c>
      <c r="G3119" s="600"/>
      <c r="H3119" s="600"/>
      <c r="I3119" s="600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00"/>
      <c r="G3120" s="600"/>
      <c r="H3120" s="600"/>
      <c r="I3120" s="600"/>
      <c r="J3120" s="65"/>
      <c r="K3120" s="213"/>
      <c r="L3120" s="213"/>
      <c r="M3120" s="213"/>
      <c r="N3120" s="18"/>
      <c r="O3120" s="147"/>
      <c r="P3120" s="215"/>
      <c r="Q3120" s="630" t="s">
        <v>24</v>
      </c>
      <c r="R3120" s="630"/>
      <c r="S3120" s="630"/>
      <c r="T3120" s="630"/>
      <c r="U3120" s="630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28" t="s">
        <v>36</v>
      </c>
      <c r="G3140" s="628"/>
      <c r="H3140" s="628"/>
      <c r="I3140" s="628"/>
      <c r="J3140" s="394"/>
      <c r="K3140" s="219"/>
      <c r="L3140" s="219"/>
      <c r="M3140" s="219"/>
      <c r="N3140" s="20"/>
      <c r="O3140" s="150"/>
      <c r="P3140" s="207"/>
      <c r="Q3140" s="629" t="s">
        <v>24</v>
      </c>
      <c r="R3140" s="629"/>
      <c r="S3140" s="629"/>
      <c r="T3140" s="629"/>
      <c r="U3140" s="629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39" t="s">
        <v>36</v>
      </c>
      <c r="G3160" s="639"/>
      <c r="H3160" s="639"/>
      <c r="I3160" s="639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11" t="s">
        <v>38</v>
      </c>
      <c r="R3162" s="611"/>
      <c r="S3162" s="611"/>
      <c r="T3162" s="611"/>
      <c r="U3162" s="611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11" t="s">
        <v>38</v>
      </c>
      <c r="R3170" s="611"/>
      <c r="S3170" s="611"/>
      <c r="T3170" s="611"/>
      <c r="U3170" s="611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11"/>
      <c r="R3171" s="611"/>
      <c r="S3171" s="611"/>
      <c r="T3171" s="611"/>
      <c r="U3171" s="611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11"/>
      <c r="R3172" s="611"/>
      <c r="S3172" s="611"/>
      <c r="T3172" s="611"/>
      <c r="U3172" s="611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40" t="s">
        <v>39</v>
      </c>
      <c r="G3225" s="640"/>
      <c r="H3225" s="640"/>
      <c r="I3225" s="640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11" t="s">
        <v>38</v>
      </c>
      <c r="R3241" s="611"/>
      <c r="S3241" s="611"/>
      <c r="T3241" s="611"/>
      <c r="U3241" s="611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11"/>
      <c r="R3242" s="611"/>
      <c r="S3242" s="611"/>
      <c r="T3242" s="611"/>
      <c r="U3242" s="611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11"/>
      <c r="R3243" s="611"/>
      <c r="S3243" s="611"/>
      <c r="T3243" s="611"/>
      <c r="U3243" s="611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11"/>
      <c r="R3244" s="611"/>
      <c r="S3244" s="611"/>
      <c r="T3244" s="611"/>
      <c r="U3244" s="611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63" t="s">
        <v>38</v>
      </c>
      <c r="R3249" s="663"/>
      <c r="S3249" s="663"/>
      <c r="T3249" s="663"/>
      <c r="U3249" s="663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11"/>
      <c r="R3250" s="611"/>
      <c r="S3250" s="611"/>
      <c r="T3250" s="611"/>
      <c r="U3250" s="611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11"/>
      <c r="R3251" s="611"/>
      <c r="S3251" s="611"/>
      <c r="T3251" s="611"/>
      <c r="U3251" s="611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11"/>
      <c r="R3252" s="611"/>
      <c r="S3252" s="611"/>
      <c r="T3252" s="611"/>
      <c r="U3252" s="611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11"/>
      <c r="R3253" s="611"/>
      <c r="S3253" s="611"/>
      <c r="T3253" s="611"/>
      <c r="U3253" s="611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594" t="s">
        <v>40</v>
      </c>
      <c r="G3310" s="594"/>
      <c r="H3310" s="594"/>
      <c r="I3310" s="594"/>
      <c r="J3310" s="5"/>
      <c r="K3310" s="24"/>
      <c r="L3310" s="24"/>
      <c r="M3310" s="24"/>
      <c r="N3310" s="18"/>
      <c r="O3310" s="147"/>
      <c r="P3310" s="227"/>
      <c r="Q3310" s="661" t="s">
        <v>41</v>
      </c>
      <c r="R3310" s="661"/>
      <c r="S3310" s="661"/>
      <c r="T3310" s="661"/>
      <c r="U3310" s="661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594"/>
      <c r="G3311" s="594"/>
      <c r="H3311" s="594"/>
      <c r="I3311" s="594"/>
      <c r="J3311" s="5"/>
      <c r="K3311" s="24"/>
      <c r="L3311" s="24"/>
      <c r="M3311" s="24"/>
      <c r="N3311" s="18"/>
      <c r="O3311" s="147"/>
      <c r="P3311" s="227"/>
      <c r="Q3311" s="661"/>
      <c r="R3311" s="661"/>
      <c r="S3311" s="661"/>
      <c r="T3311" s="661"/>
      <c r="U3311" s="661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30" t="s">
        <v>42</v>
      </c>
      <c r="R3336" s="630"/>
      <c r="S3336" s="630"/>
      <c r="T3336" s="630"/>
      <c r="U3336" s="630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30"/>
      <c r="R3337" s="630"/>
      <c r="S3337" s="630"/>
      <c r="T3337" s="630"/>
      <c r="U3337" s="630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30"/>
      <c r="R3338" s="630"/>
      <c r="S3338" s="630"/>
      <c r="T3338" s="630"/>
      <c r="U3338" s="630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30"/>
      <c r="R3339" s="630"/>
      <c r="S3339" s="630"/>
      <c r="T3339" s="630"/>
      <c r="U3339" s="630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30"/>
      <c r="R3340" s="630"/>
      <c r="S3340" s="630"/>
      <c r="T3340" s="630"/>
      <c r="U3340" s="630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30" t="s">
        <v>42</v>
      </c>
      <c r="R3379" s="630"/>
      <c r="S3379" s="630"/>
      <c r="T3379" s="630"/>
      <c r="U3379" s="630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30"/>
      <c r="R3380" s="630"/>
      <c r="S3380" s="630"/>
      <c r="T3380" s="630"/>
      <c r="U3380" s="630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594" t="s">
        <v>40</v>
      </c>
      <c r="G3393" s="594"/>
      <c r="H3393" s="594"/>
      <c r="I3393" s="594"/>
      <c r="J3393" s="5"/>
      <c r="K3393" s="24"/>
      <c r="L3393" s="24"/>
      <c r="M3393" s="24"/>
      <c r="N3393" s="18"/>
      <c r="O3393" s="147"/>
      <c r="P3393" s="193"/>
      <c r="Q3393" s="630" t="s">
        <v>37</v>
      </c>
      <c r="R3393" s="630"/>
      <c r="S3393" s="630"/>
      <c r="T3393" s="630"/>
      <c r="U3393" s="630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594"/>
      <c r="G3394" s="594"/>
      <c r="H3394" s="594"/>
      <c r="I3394" s="594"/>
      <c r="J3394" s="5"/>
      <c r="K3394" s="24"/>
      <c r="L3394" s="24"/>
      <c r="M3394" s="24"/>
      <c r="N3394" s="18"/>
      <c r="O3394" s="147"/>
      <c r="P3394" s="227"/>
      <c r="Q3394" s="630"/>
      <c r="R3394" s="630"/>
      <c r="S3394" s="630"/>
      <c r="T3394" s="630"/>
      <c r="U3394" s="630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77" t="s">
        <v>39</v>
      </c>
      <c r="G3398" s="677"/>
      <c r="H3398" s="677"/>
      <c r="I3398" s="677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593" t="s">
        <v>39</v>
      </c>
      <c r="G3399" s="593"/>
      <c r="H3399" s="593"/>
      <c r="I3399" s="593"/>
      <c r="J3399" s="31"/>
      <c r="K3399" s="230"/>
      <c r="L3399" s="230"/>
      <c r="M3399" s="230"/>
      <c r="N3399" s="102"/>
      <c r="O3399" s="152"/>
      <c r="P3399" s="231"/>
      <c r="Q3399" s="659" t="s">
        <v>42</v>
      </c>
      <c r="R3399" s="659"/>
      <c r="S3399" s="659"/>
      <c r="T3399" s="659"/>
      <c r="U3399" s="659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594" t="s">
        <v>39</v>
      </c>
      <c r="G3419" s="594"/>
      <c r="H3419" s="594"/>
      <c r="I3419" s="594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30" t="s">
        <v>42</v>
      </c>
      <c r="R3424" s="630"/>
      <c r="S3424" s="630"/>
      <c r="T3424" s="630"/>
      <c r="U3424" s="630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594" t="s">
        <v>39</v>
      </c>
      <c r="G3484" s="594"/>
      <c r="H3484" s="594"/>
      <c r="I3484" s="594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29" t="s">
        <v>42</v>
      </c>
      <c r="R3509" s="629"/>
      <c r="S3509" s="629"/>
      <c r="T3509" s="629"/>
      <c r="U3509" s="629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30"/>
      <c r="R3510" s="630"/>
      <c r="S3510" s="630"/>
      <c r="T3510" s="630"/>
      <c r="U3510" s="630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30"/>
      <c r="R3511" s="630"/>
      <c r="S3511" s="630"/>
      <c r="T3511" s="630"/>
      <c r="U3511" s="630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30"/>
      <c r="R3512" s="630"/>
      <c r="S3512" s="630"/>
      <c r="T3512" s="630"/>
      <c r="U3512" s="630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30"/>
      <c r="R3513" s="630"/>
      <c r="S3513" s="630"/>
      <c r="T3513" s="630"/>
      <c r="U3513" s="630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594" t="s">
        <v>39</v>
      </c>
      <c r="G3569" s="594"/>
      <c r="H3569" s="594"/>
      <c r="I3569" s="594"/>
      <c r="J3569" s="5"/>
      <c r="K3569" s="24"/>
      <c r="L3569" s="24"/>
      <c r="M3569" s="24"/>
      <c r="N3569" s="18"/>
      <c r="O3569" s="147"/>
      <c r="P3569" s="227"/>
      <c r="Q3569" s="630" t="s">
        <v>42</v>
      </c>
      <c r="R3569" s="630"/>
      <c r="S3569" s="630"/>
      <c r="T3569" s="630"/>
      <c r="U3569" s="630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594"/>
      <c r="G3570" s="594"/>
      <c r="H3570" s="594"/>
      <c r="I3570" s="594"/>
      <c r="J3570" s="5"/>
      <c r="K3570" s="24"/>
      <c r="L3570" s="24"/>
      <c r="M3570" s="24"/>
      <c r="N3570" s="18"/>
      <c r="O3570" s="147"/>
      <c r="P3570" s="227"/>
      <c r="Q3570" s="630"/>
      <c r="R3570" s="630"/>
      <c r="S3570" s="630"/>
      <c r="T3570" s="630"/>
      <c r="U3570" s="630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593" t="s">
        <v>39</v>
      </c>
      <c r="G3574" s="593"/>
      <c r="H3574" s="593"/>
      <c r="I3574" s="593"/>
      <c r="J3574" s="31"/>
      <c r="K3574" s="230"/>
      <c r="L3574" s="230"/>
      <c r="M3574" s="230"/>
      <c r="N3574" s="20"/>
      <c r="P3574" s="228"/>
      <c r="Q3574" s="629" t="s">
        <v>42</v>
      </c>
      <c r="R3574" s="629"/>
      <c r="S3574" s="629"/>
      <c r="T3574" s="629"/>
      <c r="U3574" s="629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630"/>
      <c r="R3575" s="630"/>
      <c r="S3575" s="630"/>
      <c r="T3575" s="630"/>
      <c r="U3575" s="630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30" t="s">
        <v>42</v>
      </c>
      <c r="R3589" s="630"/>
      <c r="S3589" s="630"/>
      <c r="T3589" s="630"/>
      <c r="U3589" s="630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30"/>
      <c r="R3590" s="630"/>
      <c r="S3590" s="630"/>
      <c r="T3590" s="630"/>
      <c r="U3590" s="630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30"/>
      <c r="R3591" s="630"/>
      <c r="S3591" s="630"/>
      <c r="T3591" s="630"/>
      <c r="U3591" s="630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30"/>
      <c r="R3592" s="630"/>
      <c r="S3592" s="630"/>
      <c r="T3592" s="630"/>
      <c r="U3592" s="630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30"/>
      <c r="R3593" s="630"/>
      <c r="S3593" s="630"/>
      <c r="T3593" s="630"/>
      <c r="U3593" s="630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74"/>
      <c r="C3596" s="674"/>
      <c r="D3596" s="674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33"/>
      <c r="C3618" s="633"/>
      <c r="D3618" s="633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8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33"/>
      <c r="C3641" s="633"/>
      <c r="D3641" s="633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8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29" t="s">
        <v>42</v>
      </c>
      <c r="R3642" s="629"/>
      <c r="S3642" s="629"/>
      <c r="T3642" s="629"/>
      <c r="U3642" s="629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30"/>
      <c r="R3643" s="630"/>
      <c r="S3643" s="630"/>
      <c r="T3643" s="630"/>
      <c r="U3643" s="630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30"/>
      <c r="R3644" s="630"/>
      <c r="S3644" s="630"/>
      <c r="T3644" s="630"/>
      <c r="U3644" s="630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594" t="s">
        <v>39</v>
      </c>
      <c r="G3646" s="594"/>
      <c r="H3646" s="594"/>
      <c r="I3646" s="594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594"/>
      <c r="G3647" s="594"/>
      <c r="H3647" s="594"/>
      <c r="I3647" s="594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30" t="s">
        <v>42</v>
      </c>
      <c r="R3662" s="630"/>
      <c r="S3662" s="630"/>
      <c r="T3662" s="630"/>
      <c r="U3662" s="630"/>
      <c r="W3662" s="343"/>
    </row>
    <row r="3663" spans="1:24" s="125" customFormat="1" ht="15" customHeight="1" thickBot="1">
      <c r="A3663" s="235"/>
      <c r="B3663" s="633"/>
      <c r="C3663" s="633"/>
      <c r="D3663" s="633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8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29" t="s">
        <v>42</v>
      </c>
      <c r="R3664" s="629"/>
      <c r="S3664" s="629"/>
      <c r="T3664" s="629"/>
      <c r="U3664" s="629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594" t="s">
        <v>40</v>
      </c>
      <c r="G3668" s="594"/>
      <c r="H3668" s="594"/>
      <c r="I3668" s="594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33"/>
      <c r="C3687" s="633"/>
      <c r="D3687" s="633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8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594" t="s">
        <v>39</v>
      </c>
      <c r="G3689" s="594"/>
      <c r="H3689" s="594"/>
      <c r="I3689" s="594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594"/>
      <c r="G3690" s="594"/>
      <c r="H3690" s="594"/>
      <c r="I3690" s="594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30" t="s">
        <v>42</v>
      </c>
      <c r="R3703" s="630"/>
      <c r="S3703" s="630"/>
      <c r="T3703" s="630"/>
      <c r="U3703" s="630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33"/>
      <c r="C3709" s="633"/>
      <c r="D3709" s="633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8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33"/>
      <c r="C3732" s="633"/>
      <c r="D3732" s="633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8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594" t="s">
        <v>39</v>
      </c>
      <c r="G3751" s="594"/>
      <c r="H3751" s="594"/>
      <c r="I3751" s="594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8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33"/>
      <c r="C3777" s="633"/>
      <c r="D3777" s="633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8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28" t="s">
        <v>42</v>
      </c>
      <c r="R3778" s="628"/>
      <c r="S3778" s="628"/>
      <c r="T3778" s="628"/>
      <c r="U3778" s="628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00"/>
      <c r="R3779" s="600"/>
      <c r="S3779" s="600"/>
      <c r="T3779" s="600"/>
      <c r="U3779" s="600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00"/>
      <c r="R3780" s="600"/>
      <c r="S3780" s="600"/>
      <c r="T3780" s="600"/>
      <c r="U3780" s="600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00"/>
      <c r="R3781" s="600"/>
      <c r="S3781" s="600"/>
      <c r="T3781" s="600"/>
      <c r="U3781" s="600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00"/>
      <c r="R3782" s="600"/>
      <c r="S3782" s="600"/>
      <c r="T3782" s="600"/>
      <c r="U3782" s="600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33"/>
      <c r="C3801" s="633"/>
      <c r="D3801" s="633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8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33"/>
      <c r="C3824" s="633"/>
      <c r="D3824" s="633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8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594" t="s">
        <v>39</v>
      </c>
      <c r="G3841" s="594"/>
      <c r="H3841" s="594"/>
      <c r="I3841" s="594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594"/>
      <c r="G3842" s="594"/>
      <c r="H3842" s="594"/>
      <c r="I3842" s="594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597"/>
      <c r="C3846" s="597"/>
      <c r="D3846" s="597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593" t="s">
        <v>39</v>
      </c>
      <c r="G3847" s="593"/>
      <c r="H3847" s="593"/>
      <c r="I3847" s="593"/>
      <c r="J3847" s="31"/>
      <c r="K3847" s="230"/>
      <c r="L3847" s="230"/>
      <c r="M3847" s="230"/>
      <c r="O3847" s="169"/>
      <c r="P3847" s="228"/>
      <c r="Q3847" s="629" t="s">
        <v>44</v>
      </c>
      <c r="R3847" s="629"/>
      <c r="S3847" s="629"/>
      <c r="T3847" s="629"/>
      <c r="U3847" s="629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30"/>
      <c r="R3848" s="630"/>
      <c r="S3848" s="630"/>
      <c r="T3848" s="630"/>
      <c r="U3848" s="630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30"/>
      <c r="R3849" s="630"/>
      <c r="S3849" s="630"/>
      <c r="T3849" s="630"/>
      <c r="U3849" s="630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597"/>
      <c r="C3870" s="597"/>
      <c r="D3870" s="597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65" t="s">
        <v>44</v>
      </c>
      <c r="R3877" s="665"/>
      <c r="S3877" s="665"/>
      <c r="T3877" s="665"/>
      <c r="U3877" s="665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65"/>
      <c r="R3878" s="665"/>
      <c r="S3878" s="665"/>
      <c r="T3878" s="665"/>
      <c r="U3878" s="665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65"/>
      <c r="R3879" s="665"/>
      <c r="S3879" s="665"/>
      <c r="T3879" s="665"/>
      <c r="U3879" s="665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65"/>
      <c r="R3880" s="665"/>
      <c r="S3880" s="665"/>
      <c r="T3880" s="665"/>
      <c r="U3880" s="665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65"/>
      <c r="R3881" s="665"/>
      <c r="S3881" s="665"/>
      <c r="T3881" s="665"/>
      <c r="U3881" s="665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597"/>
      <c r="C3891" s="597"/>
      <c r="D3891" s="597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597"/>
      <c r="C3913" s="597"/>
      <c r="D3913" s="597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65" t="s">
        <v>44</v>
      </c>
      <c r="R3917" s="665"/>
      <c r="S3917" s="665"/>
      <c r="T3917" s="665"/>
      <c r="U3917" s="665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65"/>
      <c r="R3918" s="665"/>
      <c r="S3918" s="665"/>
      <c r="T3918" s="665"/>
      <c r="U3918" s="665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7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7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7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65" t="s">
        <v>36</v>
      </c>
      <c r="R3934" s="665"/>
      <c r="S3934" s="665"/>
      <c r="T3934" s="665"/>
      <c r="U3934" s="665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65"/>
      <c r="R3935" s="665"/>
      <c r="S3935" s="665"/>
      <c r="T3935" s="665"/>
      <c r="U3935" s="665"/>
    </row>
    <row r="3936" spans="1:24" ht="15" customHeight="1" thickBot="1">
      <c r="A3936" s="236"/>
      <c r="B3936" s="597"/>
      <c r="C3936" s="597"/>
      <c r="D3936" s="597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11" t="s">
        <v>45</v>
      </c>
      <c r="R3937" s="611"/>
      <c r="S3937" s="611"/>
      <c r="T3937" s="611"/>
      <c r="U3937" s="611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02" t="s">
        <v>46</v>
      </c>
      <c r="R3948" s="602"/>
      <c r="S3948" s="602"/>
      <c r="T3948" s="602"/>
      <c r="U3948" s="602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597"/>
      <c r="C3960" s="597"/>
      <c r="D3960" s="597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02" t="s">
        <v>46</v>
      </c>
      <c r="R3963" s="602"/>
      <c r="S3963" s="602"/>
      <c r="T3963" s="602"/>
      <c r="U3963" s="602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02" t="s">
        <v>46</v>
      </c>
      <c r="R3966" s="602"/>
      <c r="S3966" s="602"/>
      <c r="T3966" s="602"/>
      <c r="U3966" s="602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02"/>
      <c r="R3967" s="602"/>
      <c r="S3967" s="602"/>
      <c r="T3967" s="602"/>
      <c r="U3967" s="602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02"/>
      <c r="R3968" s="602"/>
      <c r="S3968" s="602"/>
      <c r="T3968" s="602"/>
      <c r="U3968" s="602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597"/>
      <c r="C3981" s="597"/>
      <c r="D3981" s="597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597"/>
      <c r="C4005" s="597"/>
      <c r="D4005" s="597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597"/>
      <c r="C4028" s="597"/>
      <c r="D4028" s="597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634"/>
      <c r="Z4042" s="634"/>
      <c r="AA4042" s="634"/>
      <c r="AB4042" s="634"/>
      <c r="AC4042" s="634"/>
      <c r="AD4042" s="634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634"/>
      <c r="Z4043" s="634"/>
      <c r="AA4043" s="634"/>
      <c r="AB4043" s="634"/>
      <c r="AC4043" s="634"/>
      <c r="AD4043" s="634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597"/>
      <c r="C4050" s="597"/>
      <c r="D4050" s="597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628" t="s">
        <v>42</v>
      </c>
      <c r="Z4051" s="628"/>
      <c r="AA4051" s="628"/>
      <c r="AB4051" s="628"/>
      <c r="AC4051" s="628"/>
      <c r="AD4051" s="628"/>
      <c r="AE4051" s="628"/>
      <c r="AF4051" s="628"/>
      <c r="AG4051" s="628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600"/>
      <c r="Z4052" s="600"/>
      <c r="AA4052" s="600"/>
      <c r="AB4052" s="600"/>
      <c r="AC4052" s="600"/>
      <c r="AD4052" s="600"/>
      <c r="AE4052" s="600"/>
      <c r="AF4052" s="600"/>
      <c r="AG4052" s="600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600"/>
      <c r="Z4053" s="600"/>
      <c r="AA4053" s="600"/>
      <c r="AB4053" s="600"/>
      <c r="AC4053" s="600"/>
      <c r="AD4053" s="600"/>
      <c r="AE4053" s="600"/>
      <c r="AF4053" s="600"/>
      <c r="AG4053" s="600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600"/>
      <c r="Z4054" s="600"/>
      <c r="AA4054" s="600"/>
      <c r="AB4054" s="600"/>
      <c r="AC4054" s="600"/>
      <c r="AD4054" s="600"/>
      <c r="AE4054" s="600"/>
      <c r="AF4054" s="600"/>
      <c r="AG4054" s="600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600"/>
      <c r="Z4055" s="600"/>
      <c r="AA4055" s="600"/>
      <c r="AB4055" s="600"/>
      <c r="AC4055" s="600"/>
      <c r="AD4055" s="600"/>
      <c r="AE4055" s="600"/>
      <c r="AF4055" s="600"/>
      <c r="AG4055" s="600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597"/>
      <c r="C4074" s="597"/>
      <c r="D4074" s="597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597"/>
      <c r="C4096" s="597"/>
      <c r="D4096" s="597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594" t="s">
        <v>39</v>
      </c>
      <c r="G4114" s="594"/>
      <c r="H4114" s="594"/>
      <c r="I4114" s="594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594"/>
      <c r="G4115" s="594"/>
      <c r="H4115" s="594"/>
      <c r="I4115" s="594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597"/>
      <c r="C4119" s="597"/>
      <c r="D4119" s="597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66" t="s">
        <v>47</v>
      </c>
      <c r="Q4141" s="667"/>
      <c r="R4141" s="667"/>
      <c r="S4141" s="667"/>
      <c r="T4141" s="667"/>
      <c r="U4141" s="667"/>
      <c r="V4141" s="667"/>
      <c r="W4141" s="667"/>
    </row>
    <row r="4142" spans="1:23" ht="15" customHeight="1" thickBot="1">
      <c r="A4142" s="236"/>
      <c r="B4142" s="597"/>
      <c r="C4142" s="597"/>
      <c r="D4142" s="597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70" t="s">
        <v>47</v>
      </c>
      <c r="Q4143" s="671"/>
      <c r="R4143" s="671"/>
      <c r="S4143" s="671"/>
      <c r="T4143" s="671"/>
      <c r="U4143" s="671"/>
      <c r="V4143" s="671"/>
      <c r="W4143" s="671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72"/>
      <c r="Q4144" s="673"/>
      <c r="R4144" s="673"/>
      <c r="S4144" s="673"/>
      <c r="T4144" s="673"/>
      <c r="U4144" s="673"/>
      <c r="V4144" s="673"/>
      <c r="W4144" s="673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72"/>
      <c r="Q4145" s="673"/>
      <c r="R4145" s="673"/>
      <c r="S4145" s="673"/>
      <c r="T4145" s="673"/>
      <c r="U4145" s="673"/>
      <c r="V4145" s="673"/>
      <c r="W4145" s="673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72"/>
      <c r="Q4146" s="673"/>
      <c r="R4146" s="673"/>
      <c r="S4146" s="673"/>
      <c r="T4146" s="673"/>
      <c r="U4146" s="673"/>
      <c r="V4146" s="673"/>
      <c r="W4146" s="673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597"/>
      <c r="C4163" s="597"/>
      <c r="D4163" s="597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597"/>
      <c r="C4185" s="597"/>
      <c r="D4185" s="597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64" t="s">
        <v>48</v>
      </c>
      <c r="G4199" s="664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64"/>
      <c r="G4200" s="664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597"/>
      <c r="C4208" s="597"/>
      <c r="D4208" s="597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11" t="s">
        <v>45</v>
      </c>
      <c r="R4209" s="611"/>
      <c r="S4209" s="611"/>
      <c r="T4209" s="611"/>
      <c r="U4209" s="611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11" t="s">
        <v>45</v>
      </c>
      <c r="R4210" s="611"/>
      <c r="S4210" s="611"/>
      <c r="T4210" s="611"/>
      <c r="U4210" s="611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597"/>
      <c r="C4231" s="597"/>
      <c r="D4231" s="597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11" t="s">
        <v>45</v>
      </c>
      <c r="R4232" s="611"/>
      <c r="S4232" s="611"/>
      <c r="T4232" s="611"/>
      <c r="U4232" s="611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597"/>
      <c r="C4253" s="597"/>
      <c r="D4253" s="597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597"/>
      <c r="C4277" s="597"/>
      <c r="D4277" s="597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594" t="s">
        <v>49</v>
      </c>
      <c r="G4294" s="594"/>
      <c r="H4294" s="594"/>
      <c r="I4294" s="594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597"/>
      <c r="C4299" s="597"/>
      <c r="D4299" s="597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13" t="s">
        <v>51</v>
      </c>
      <c r="Q4305" s="613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597"/>
      <c r="C4322" s="597"/>
      <c r="D4322" s="597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14" t="s">
        <v>50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15"/>
      <c r="Q4324" s="373" t="s">
        <v>51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15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15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15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15"/>
      <c r="Q4328" s="368" t="s">
        <v>50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597"/>
      <c r="C4346" s="597"/>
      <c r="D4346" s="597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597"/>
      <c r="C4367" s="597"/>
      <c r="D4367" s="597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594" t="s">
        <v>52</v>
      </c>
      <c r="G4386" s="594"/>
      <c r="H4386" s="594"/>
      <c r="I4386" s="594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594"/>
      <c r="G4387" s="594"/>
      <c r="H4387" s="594"/>
      <c r="I4387" s="594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597"/>
      <c r="C4391" s="597"/>
      <c r="D4391" s="597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597"/>
      <c r="C4413" s="597"/>
      <c r="D4413" s="597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10" t="s">
        <v>50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10" t="s">
        <v>51</v>
      </c>
      <c r="Q4426" s="610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10"/>
      <c r="Q4427" s="610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10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10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10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597"/>
      <c r="C4434" s="597"/>
      <c r="D4434" s="597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597"/>
      <c r="C4457" s="597"/>
      <c r="D4457" s="597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594" t="s">
        <v>52</v>
      </c>
      <c r="G4460" s="594"/>
      <c r="H4460" s="594"/>
      <c r="I4460" s="594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594"/>
      <c r="G4461" s="594"/>
      <c r="H4461" s="594"/>
      <c r="I4461" s="594"/>
      <c r="J4461" s="5"/>
      <c r="P4461" s="376" t="s">
        <v>51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68" t="s">
        <v>51</v>
      </c>
      <c r="Q4479" s="669"/>
      <c r="U4479" s="463">
        <v>0.1</v>
      </c>
    </row>
    <row r="4480" spans="1:23" ht="15" customHeight="1" thickBot="1">
      <c r="A4480" s="236"/>
      <c r="B4480" s="597"/>
      <c r="C4480" s="597"/>
      <c r="D4480" s="597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62" t="s">
        <v>51</v>
      </c>
      <c r="Q4481" s="662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594" t="s">
        <v>52</v>
      </c>
      <c r="G4482" s="594"/>
      <c r="H4482" s="594"/>
      <c r="I4482" s="594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594" t="s">
        <v>52</v>
      </c>
      <c r="G4497" s="594"/>
      <c r="H4497" s="594"/>
      <c r="I4497" s="594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597"/>
      <c r="C4502" s="597"/>
      <c r="D4502" s="597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597"/>
      <c r="C4525" s="597"/>
      <c r="D4525" s="597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597"/>
      <c r="C4549" s="597"/>
      <c r="D4549" s="597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594" t="s">
        <v>52</v>
      </c>
      <c r="G4570" s="594"/>
      <c r="H4570" s="594"/>
      <c r="I4570" s="594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597"/>
      <c r="C4571" s="597"/>
      <c r="D4571" s="597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598" t="s">
        <v>55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598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02" t="s">
        <v>49</v>
      </c>
      <c r="Q4590" s="602" t="s">
        <v>49</v>
      </c>
      <c r="U4590" s="463">
        <v>0.1</v>
      </c>
      <c r="W4590" s="609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02"/>
      <c r="Q4591" s="602"/>
      <c r="U4591" s="463">
        <v>0.1</v>
      </c>
      <c r="W4591" s="609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597"/>
      <c r="C4594" s="597"/>
      <c r="D4594" s="597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27" t="s">
        <v>49</v>
      </c>
      <c r="Q4595" s="25">
        <f>184.92/1177</f>
        <v>0.15711129991503822</v>
      </c>
      <c r="U4595" s="463">
        <v>0.1</v>
      </c>
      <c r="W4595" s="608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02"/>
      <c r="Q4596" s="25">
        <f>185.5/1183</f>
        <v>0.15680473372781065</v>
      </c>
      <c r="U4596" s="463">
        <v>0.1</v>
      </c>
      <c r="W4596" s="609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02"/>
      <c r="Q4597" s="25">
        <f>183.64/1168</f>
        <v>0.15722602739726027</v>
      </c>
      <c r="U4597" s="463">
        <v>0.1</v>
      </c>
      <c r="W4597" s="609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02"/>
      <c r="Q4598" s="25">
        <f>183.6/1167</f>
        <v>0.15732647814910025</v>
      </c>
      <c r="U4598" s="463">
        <v>0.1</v>
      </c>
      <c r="W4598" s="609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02"/>
      <c r="Q4599" s="25">
        <f>182.52/1157</f>
        <v>0.15775280898876406</v>
      </c>
      <c r="U4599" s="463">
        <v>0.1</v>
      </c>
      <c r="W4599" s="609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02"/>
      <c r="Q4600" s="25">
        <f>182.82/1161.5</f>
        <v>0.15739991390443392</v>
      </c>
      <c r="U4600" s="463">
        <v>0.1</v>
      </c>
      <c r="W4600" s="609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597"/>
      <c r="C4617" s="597"/>
      <c r="D4617" s="597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597"/>
      <c r="C4639" s="597"/>
      <c r="D4639" s="597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07" t="s">
        <v>51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07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07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594" t="s">
        <v>52</v>
      </c>
      <c r="G4658" s="594"/>
      <c r="H4658" s="594"/>
      <c r="I4658" s="594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597"/>
      <c r="C4662" s="597"/>
      <c r="D4662" s="597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9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40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40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40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40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40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40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40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40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40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40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40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40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40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40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40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40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40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40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40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40">
        <f t="shared" si="277"/>
        <v>7.8936605316973418</v>
      </c>
    </row>
    <row r="4683" spans="1:24" ht="15" customHeight="1" thickBot="1">
      <c r="A4683" s="236"/>
      <c r="B4683" s="597"/>
      <c r="C4683" s="597"/>
      <c r="D4683" s="597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1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40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40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40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40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02" t="s">
        <v>49</v>
      </c>
      <c r="Q4688" s="25">
        <f>181.83/1202.7</f>
        <v>0.15118483412322276</v>
      </c>
      <c r="U4688" s="459">
        <v>0.1</v>
      </c>
      <c r="W4688" s="612" t="s">
        <v>49</v>
      </c>
      <c r="X4688" s="540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02"/>
      <c r="Q4689" s="602" t="s">
        <v>49</v>
      </c>
      <c r="U4689" s="459">
        <v>0.1</v>
      </c>
      <c r="W4689" s="612"/>
      <c r="X4689" s="540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02"/>
      <c r="Q4690" s="602"/>
      <c r="U4690" s="459">
        <v>0.1</v>
      </c>
      <c r="W4690" s="612"/>
      <c r="X4690" s="540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02"/>
      <c r="Q4691" s="602"/>
      <c r="U4691" s="459">
        <v>0.1</v>
      </c>
      <c r="W4691" s="612"/>
      <c r="X4691" s="540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02"/>
      <c r="Q4692" s="25">
        <f>183.28/1198.36</f>
        <v>0.15294235455122002</v>
      </c>
      <c r="U4692" s="459">
        <v>0.1</v>
      </c>
      <c r="W4692" s="612"/>
      <c r="X4692" s="540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02"/>
      <c r="Q4693" s="25">
        <f>182.78/1197</f>
        <v>0.15269841269841269</v>
      </c>
      <c r="U4693" s="459">
        <v>0.1</v>
      </c>
      <c r="W4693" s="612"/>
      <c r="X4693" s="540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40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40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40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40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40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40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40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40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40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40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40">
        <f t="shared" si="277"/>
        <v>7.7974683544303796</v>
      </c>
    </row>
    <row r="4705" spans="1:24" ht="15" customHeight="1" thickBot="1">
      <c r="A4705" s="236"/>
      <c r="B4705" s="597"/>
      <c r="C4705" s="597"/>
      <c r="D4705" s="597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1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40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40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40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40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40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40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40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40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40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40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40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40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40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40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40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40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40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40">
        <f t="shared" si="277"/>
        <v>7.7150997150997149</v>
      </c>
    </row>
    <row r="4724" spans="1:24" ht="15" customHeight="1">
      <c r="A4724" s="3">
        <v>42454</v>
      </c>
      <c r="B4724" s="594"/>
      <c r="C4724" s="594"/>
      <c r="D4724" s="594"/>
      <c r="E4724" s="594"/>
      <c r="F4724" s="594"/>
      <c r="G4724" s="594"/>
      <c r="H4724" s="594"/>
      <c r="I4724" s="594"/>
      <c r="J4724" s="594"/>
      <c r="K4724" s="594"/>
      <c r="L4724" s="594"/>
      <c r="M4724" s="594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40"/>
    </row>
    <row r="4725" spans="1:24" ht="15" customHeight="1">
      <c r="A4725" s="3">
        <v>42457</v>
      </c>
      <c r="B4725" s="594"/>
      <c r="C4725" s="594"/>
      <c r="D4725" s="594"/>
      <c r="E4725" s="594"/>
      <c r="F4725" s="594"/>
      <c r="G4725" s="594"/>
      <c r="H4725" s="594"/>
      <c r="I4725" s="594"/>
      <c r="J4725" s="594"/>
      <c r="K4725" s="594"/>
      <c r="L4725" s="594"/>
      <c r="M4725" s="594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40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40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40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40">
        <f t="shared" si="283"/>
        <v>7.8498093282487531</v>
      </c>
    </row>
    <row r="4729" spans="1:24" ht="15" customHeight="1" thickBot="1">
      <c r="A4729" s="236"/>
      <c r="B4729" s="597"/>
      <c r="C4729" s="597"/>
      <c r="D4729" s="597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1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40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40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40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40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40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40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40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9">
        <v>0.1</v>
      </c>
      <c r="W4737" s="393" t="s">
        <v>49</v>
      </c>
      <c r="X4737" s="540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40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40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40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40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40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40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40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40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40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40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40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40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40">
        <f t="shared" si="283"/>
        <v>7.3350041771094405</v>
      </c>
    </row>
    <row r="4751" spans="1:24" ht="15" customHeight="1" thickBot="1">
      <c r="A4751" s="236"/>
      <c r="B4751" s="597"/>
      <c r="C4751" s="597"/>
      <c r="D4751" s="597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1">
        <f>AVERAGE(X4730:X4750)</f>
        <v>7.7045869246504779</v>
      </c>
    </row>
    <row r="4752" spans="1:24" ht="15" customHeight="1">
      <c r="A4752" s="3">
        <v>42492</v>
      </c>
      <c r="B4752" s="593"/>
      <c r="C4752" s="593"/>
      <c r="D4752" s="593"/>
      <c r="E4752" s="593"/>
      <c r="F4752" s="593"/>
      <c r="G4752" s="593"/>
      <c r="H4752" s="593"/>
      <c r="I4752" s="593"/>
      <c r="J4752" s="593"/>
      <c r="K4752" s="593"/>
      <c r="L4752" s="593"/>
      <c r="M4752" s="593"/>
      <c r="P4752" s="25" t="s">
        <v>49</v>
      </c>
      <c r="Q4752" s="25">
        <f>175.95/1140.8</f>
        <v>0.15423387096774194</v>
      </c>
      <c r="U4752" s="459">
        <v>0.1</v>
      </c>
      <c r="W4752" s="393" t="s">
        <v>49</v>
      </c>
      <c r="X4752" s="540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40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40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9">
        <v>0.1</v>
      </c>
      <c r="W4755" s="393" t="s">
        <v>49</v>
      </c>
      <c r="X4755" s="540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9">
        <v>0.1</v>
      </c>
      <c r="W4756" s="393" t="s">
        <v>49</v>
      </c>
      <c r="X4756" s="540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40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40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40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40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40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40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40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40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40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40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40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40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40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40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40">
        <f t="shared" si="283"/>
        <v>7.5383707201889019</v>
      </c>
    </row>
    <row r="4772" spans="1:24" ht="15" customHeight="1">
      <c r="A4772" s="3">
        <v>42520</v>
      </c>
      <c r="B4772" s="594"/>
      <c r="C4772" s="594"/>
      <c r="D4772" s="594"/>
      <c r="E4772" s="594"/>
      <c r="F4772" s="594"/>
      <c r="G4772" s="594"/>
      <c r="H4772" s="594"/>
      <c r="I4772" s="594"/>
      <c r="J4772" s="594"/>
      <c r="K4772" s="594"/>
      <c r="L4772" s="594"/>
      <c r="M4772" s="594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40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40">
        <f t="shared" si="283"/>
        <v>7.5376884422110555</v>
      </c>
    </row>
    <row r="4774" spans="1:24" ht="15" customHeight="1" thickBot="1">
      <c r="A4774" s="236"/>
      <c r="B4774" s="597"/>
      <c r="C4774" s="597"/>
      <c r="D4774" s="597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1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40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40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9">
        <v>0.1</v>
      </c>
      <c r="W4777" s="393" t="s">
        <v>49</v>
      </c>
      <c r="X4777" s="540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40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40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40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598" t="s">
        <v>56</v>
      </c>
      <c r="Q4781" s="25">
        <f>175.94/1156.5</f>
        <v>0.15213143104193688</v>
      </c>
      <c r="U4781" s="459">
        <v>0.1</v>
      </c>
      <c r="W4781" s="609" t="s">
        <v>56</v>
      </c>
      <c r="X4781" s="540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598"/>
      <c r="Q4782" s="25">
        <f>175.94/1155.8</f>
        <v>0.15222356809136528</v>
      </c>
      <c r="U4782" s="459">
        <v>0.1</v>
      </c>
      <c r="W4782" s="609"/>
      <c r="X4782" s="540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40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40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40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40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40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40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40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40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40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40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40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40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40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40">
        <f t="shared" si="292"/>
        <v>7.1853932584269664</v>
      </c>
    </row>
    <row r="4797" spans="1:24" ht="15" customHeight="1" thickBot="1">
      <c r="A4797" s="236"/>
      <c r="B4797" s="597"/>
      <c r="C4797" s="597"/>
      <c r="D4797" s="597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1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40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40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40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40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40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40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40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40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40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40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40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40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40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40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40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40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40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40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40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40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40">
        <f t="shared" si="292"/>
        <v>7.5728699551569507</v>
      </c>
    </row>
    <row r="4819" spans="1:24" ht="15" customHeight="1" thickBot="1">
      <c r="A4819" s="236"/>
      <c r="B4819" s="597"/>
      <c r="C4819" s="597"/>
      <c r="D4819" s="597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1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40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40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40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40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40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40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40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40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40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40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40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40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40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40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40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40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40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40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40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40">
        <f t="shared" si="292"/>
        <v>7.4174653887113955</v>
      </c>
    </row>
    <row r="4840" spans="1:24" ht="15" customHeight="1">
      <c r="A4840" s="3">
        <v>42611</v>
      </c>
      <c r="B4840" s="594"/>
      <c r="C4840" s="594"/>
      <c r="D4840" s="594"/>
      <c r="E4840" s="594"/>
      <c r="F4840" s="594"/>
      <c r="G4840" s="594"/>
      <c r="H4840" s="594"/>
      <c r="I4840" s="594"/>
      <c r="J4840" s="594"/>
      <c r="K4840" s="594"/>
      <c r="L4840" s="594"/>
      <c r="M4840" s="594"/>
      <c r="X4840" s="540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40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40">
        <f t="shared" si="292"/>
        <v>7.4080000000000004</v>
      </c>
    </row>
    <row r="4843" spans="1:24" ht="15" customHeight="1" thickBot="1">
      <c r="A4843" s="236"/>
      <c r="B4843" s="597"/>
      <c r="C4843" s="597"/>
      <c r="D4843" s="597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1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40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40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40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40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40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40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40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40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78" t="s">
        <v>51</v>
      </c>
      <c r="U4852" s="459">
        <v>0.1</v>
      </c>
      <c r="W4852" s="609" t="s">
        <v>49</v>
      </c>
      <c r="X4852" s="540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78"/>
      <c r="U4853" s="459">
        <v>0.1</v>
      </c>
      <c r="W4853" s="609"/>
      <c r="X4853" s="540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10" t="s">
        <v>51</v>
      </c>
      <c r="Q4854" s="678"/>
      <c r="U4854" s="459">
        <v>0.1</v>
      </c>
      <c r="W4854" s="609"/>
      <c r="X4854" s="540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10"/>
      <c r="Q4855" s="25">
        <f>166.02/1112.3</f>
        <v>0.14925829362582038</v>
      </c>
      <c r="U4855" s="459">
        <v>0.1</v>
      </c>
      <c r="W4855" s="609"/>
      <c r="X4855" s="540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40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40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40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40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40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40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40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40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40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40">
        <f t="shared" si="298"/>
        <v>7.1859415815720729</v>
      </c>
    </row>
    <row r="4866" spans="1:24" ht="15" customHeight="1" thickBot="1">
      <c r="A4866" s="236"/>
      <c r="B4866" s="597"/>
      <c r="C4866" s="597"/>
      <c r="D4866" s="597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1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17" t="s">
        <v>51</v>
      </c>
      <c r="Q4867" s="376" t="s">
        <v>51</v>
      </c>
      <c r="U4867" s="459">
        <v>0.1</v>
      </c>
      <c r="W4867" s="608" t="s">
        <v>49</v>
      </c>
      <c r="X4867" s="540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10"/>
      <c r="Q4868" s="25">
        <f>165.28/1105.1</f>
        <v>0.14956112568998281</v>
      </c>
      <c r="U4868" s="459">
        <v>0.1</v>
      </c>
      <c r="W4868" s="609"/>
      <c r="X4868" s="540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10"/>
      <c r="Q4869" s="25">
        <f>165.28/1105.1</f>
        <v>0.14956112568998281</v>
      </c>
      <c r="U4869" s="459">
        <v>0.1</v>
      </c>
      <c r="W4869" s="609"/>
      <c r="X4869" s="540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10"/>
      <c r="Q4870" s="25">
        <f>165.28/1105.1</f>
        <v>0.14956112568998281</v>
      </c>
      <c r="U4870" s="459">
        <v>0.1</v>
      </c>
      <c r="W4870" s="609"/>
      <c r="X4870" s="540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10"/>
      <c r="Q4871" s="25">
        <f>165.94/1111.3</f>
        <v>0.14932061549536579</v>
      </c>
      <c r="U4871" s="459">
        <v>0.1</v>
      </c>
      <c r="W4871" s="609"/>
      <c r="X4871" s="540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40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40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40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40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40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40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40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40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40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40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40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40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40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40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40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40">
        <f t="shared" si="298"/>
        <v>7.8625030259017183</v>
      </c>
    </row>
    <row r="4888" spans="1:24" ht="15" customHeight="1" thickBot="1">
      <c r="A4888" s="236"/>
      <c r="B4888" s="597"/>
      <c r="C4888" s="597"/>
      <c r="D4888" s="597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1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40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40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40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40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40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40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40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40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40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40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40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40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40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40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40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40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40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40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40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40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40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40">
        <f t="shared" si="298"/>
        <v>9.1845493562231759</v>
      </c>
    </row>
    <row r="4911" spans="1:24" ht="15" customHeight="1" thickBot="1">
      <c r="A4911" s="236"/>
      <c r="B4911" s="597"/>
      <c r="C4911" s="597"/>
      <c r="D4911" s="597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1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40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40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40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40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40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40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40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40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40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40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40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40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40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40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40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40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40">
        <f t="shared" si="307"/>
        <v>8.8212745567800663</v>
      </c>
    </row>
    <row r="4929" spans="1:24" ht="15" customHeight="1">
      <c r="A4929" s="3">
        <v>42730</v>
      </c>
      <c r="B4929" s="594"/>
      <c r="C4929" s="594"/>
      <c r="D4929" s="594"/>
      <c r="E4929" s="594"/>
      <c r="F4929" s="594"/>
      <c r="G4929" s="594"/>
      <c r="H4929" s="594"/>
      <c r="I4929" s="594"/>
      <c r="J4929" s="594"/>
      <c r="K4929" s="594"/>
      <c r="L4929" s="594"/>
      <c r="M4929" s="594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40"/>
    </row>
    <row r="4930" spans="1:24" ht="15" customHeight="1">
      <c r="A4930" s="3">
        <v>42731</v>
      </c>
      <c r="B4930" s="594"/>
      <c r="C4930" s="594"/>
      <c r="D4930" s="594"/>
      <c r="E4930" s="594"/>
      <c r="F4930" s="594"/>
      <c r="G4930" s="594"/>
      <c r="H4930" s="594"/>
      <c r="I4930" s="594"/>
      <c r="J4930" s="594"/>
      <c r="K4930" s="594"/>
      <c r="L4930" s="594"/>
      <c r="M4930" s="594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40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40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40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40">
        <f t="shared" si="307"/>
        <v>8.9471032745591934</v>
      </c>
    </row>
    <row r="4934" spans="1:24" ht="15" customHeight="1" thickBot="1">
      <c r="A4934" s="236"/>
      <c r="B4934" s="597"/>
      <c r="C4934" s="597"/>
      <c r="D4934" s="597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1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40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40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40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40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40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40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40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40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40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40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40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40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40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40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40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40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40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40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10" t="s">
        <v>51</v>
      </c>
      <c r="Q4953" s="610" t="s">
        <v>51</v>
      </c>
      <c r="W4953" s="622" t="s">
        <v>51</v>
      </c>
      <c r="X4953" s="540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10"/>
      <c r="Q4954" s="610"/>
      <c r="W4954" s="622"/>
      <c r="X4954" s="540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10"/>
      <c r="Q4955" s="610"/>
      <c r="W4955" s="622"/>
      <c r="X4955" s="540"/>
    </row>
    <row r="4956" spans="1:24" ht="15" customHeight="1" thickBot="1">
      <c r="A4956" s="236"/>
      <c r="B4956" s="597"/>
      <c r="C4956" s="597"/>
      <c r="D4956" s="597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1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20" t="s">
        <v>51</v>
      </c>
      <c r="Q4957" s="25">
        <f>169.01/1155.5</f>
        <v>0.14626568585028127</v>
      </c>
      <c r="W4957" s="618" t="s">
        <v>51</v>
      </c>
      <c r="X4957" s="540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21"/>
      <c r="Q4958" s="25">
        <f>168.97/1155.2</f>
        <v>0.14626904432132964</v>
      </c>
      <c r="W4958" s="619"/>
      <c r="X4958" s="540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40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40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40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40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40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40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40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40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40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40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40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40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40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40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40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40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40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40">
        <f t="shared" si="307"/>
        <v>8.1866197183098599</v>
      </c>
    </row>
    <row r="4977" spans="1:24" ht="15" customHeight="1" thickBot="1">
      <c r="A4977" s="236"/>
      <c r="B4977" s="597"/>
      <c r="C4977" s="597"/>
      <c r="D4977" s="597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1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40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40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40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40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40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40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40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40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40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40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40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40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40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40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40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40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40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40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40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40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40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40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40">
        <f t="shared" si="317"/>
        <v>7.5411255411255409</v>
      </c>
    </row>
    <row r="5001" spans="1:24" ht="15" customHeight="1" thickBot="1">
      <c r="A5001" s="236"/>
      <c r="B5001" s="597"/>
      <c r="C5001" s="597"/>
      <c r="D5001" s="597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1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16" t="s">
        <v>57</v>
      </c>
      <c r="Q5002" s="25">
        <f>162.01/1113.8</f>
        <v>0.1454569940743401</v>
      </c>
      <c r="W5002" s="623" t="s">
        <v>58</v>
      </c>
      <c r="X5002" s="540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07"/>
      <c r="Q5003" s="25">
        <f>162.67/1118.9</f>
        <v>0.14538385914737686</v>
      </c>
      <c r="W5003" s="624"/>
      <c r="X5003" s="540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40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40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40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40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40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40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40">
        <f t="shared" si="318"/>
        <v>7.3670212765957448</v>
      </c>
    </row>
    <row r="5011" spans="1:24" ht="15" customHeight="1">
      <c r="A5011" s="3">
        <v>42839</v>
      </c>
      <c r="B5011" s="594"/>
      <c r="C5011" s="594"/>
      <c r="D5011" s="594"/>
      <c r="E5011" s="594"/>
      <c r="F5011" s="594"/>
      <c r="G5011" s="594"/>
      <c r="H5011" s="594"/>
      <c r="I5011" s="594"/>
      <c r="J5011" s="594"/>
      <c r="K5011" s="594"/>
      <c r="L5011" s="594"/>
      <c r="M5011" s="594"/>
      <c r="Q5011" s="25">
        <f>165.47/1138.8</f>
        <v>0.14530207235686687</v>
      </c>
      <c r="X5011" s="540"/>
    </row>
    <row r="5012" spans="1:24" ht="15" customHeight="1">
      <c r="A5012" s="3">
        <v>42842</v>
      </c>
      <c r="B5012" s="594"/>
      <c r="C5012" s="594"/>
      <c r="D5012" s="594"/>
      <c r="E5012" s="594"/>
      <c r="F5012" s="594"/>
      <c r="G5012" s="594"/>
      <c r="H5012" s="594"/>
      <c r="I5012" s="594"/>
      <c r="J5012" s="594"/>
      <c r="K5012" s="594"/>
      <c r="L5012" s="594"/>
      <c r="M5012" s="594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40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40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40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40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40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40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40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40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40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40">
        <f t="shared" si="322"/>
        <v>7.1052631578947372</v>
      </c>
    </row>
    <row r="5022" spans="1:24" ht="15" customHeight="1" thickBot="1">
      <c r="A5022" s="236"/>
      <c r="B5022" s="597"/>
      <c r="C5022" s="597"/>
      <c r="D5022" s="597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1">
        <f>AVERAGE(X5002:X5021)</f>
        <v>6.9846440041454994</v>
      </c>
    </row>
    <row r="5023" spans="1:24" ht="15" customHeight="1">
      <c r="A5023" s="3">
        <v>42856</v>
      </c>
      <c r="B5023" s="593"/>
      <c r="C5023" s="593"/>
      <c r="D5023" s="593"/>
      <c r="E5023" s="593"/>
      <c r="F5023" s="593"/>
      <c r="G5023" s="593"/>
      <c r="H5023" s="593"/>
      <c r="I5023" s="593"/>
      <c r="J5023" s="593"/>
      <c r="K5023" s="593"/>
      <c r="L5023" s="593"/>
      <c r="M5023" s="593"/>
      <c r="P5023" s="452" t="s">
        <v>57</v>
      </c>
      <c r="Q5023" s="627" t="s">
        <v>49</v>
      </c>
      <c r="W5023" s="454" t="s">
        <v>57</v>
      </c>
      <c r="X5023" s="540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602"/>
      <c r="X5024" s="540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02"/>
      <c r="X5025" s="540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02"/>
      <c r="X5026" s="540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40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40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40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40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40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40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40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40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40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40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40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40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40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40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40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40">
        <f t="shared" si="325"/>
        <v>7.6028708133971294</v>
      </c>
    </row>
    <row r="5043" spans="1:24" ht="15" customHeight="1">
      <c r="A5043" s="3">
        <v>42884</v>
      </c>
      <c r="B5043" s="594"/>
      <c r="C5043" s="594"/>
      <c r="D5043" s="594"/>
      <c r="E5043" s="594"/>
      <c r="F5043" s="594"/>
      <c r="G5043" s="594"/>
      <c r="H5043" s="594"/>
      <c r="I5043" s="594"/>
      <c r="J5043" s="594"/>
      <c r="K5043" s="594"/>
      <c r="L5043" s="594"/>
      <c r="M5043" s="594"/>
      <c r="X5043" s="540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40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40">
        <f>P5045/K5045</f>
        <v>7.6963855421686747</v>
      </c>
    </row>
    <row r="5046" spans="1:24" ht="15" customHeight="1" thickBot="1">
      <c r="A5046" s="236"/>
      <c r="B5046" s="597"/>
      <c r="C5046" s="597"/>
      <c r="D5046" s="597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1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40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40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40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40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40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40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40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40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40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40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40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40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40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40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40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40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40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40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40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40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40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40">
        <f t="shared" ref="X5068:X5078" si="332">P5068/K5068</f>
        <v>7.7836411609498679</v>
      </c>
    </row>
    <row r="5069" spans="1:24" ht="15" customHeight="1" thickBot="1">
      <c r="A5069" s="236"/>
      <c r="B5069" s="597"/>
      <c r="C5069" s="597"/>
      <c r="D5069" s="597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1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40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40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40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40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40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40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40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40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40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40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40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40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40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40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40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40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40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40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40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40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40">
        <f t="shared" ref="X5090" si="352">P5090/K5090</f>
        <v>7.8589965397923871</v>
      </c>
    </row>
    <row r="5091" spans="1:24" ht="15" customHeight="1" thickBot="1">
      <c r="A5091" s="236"/>
      <c r="B5091" s="597"/>
      <c r="C5091" s="597"/>
      <c r="D5091" s="597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1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40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40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40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40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40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40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40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40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40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40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40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40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40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40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40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40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40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40">
        <f t="shared" si="380"/>
        <v>8.3176771989752343</v>
      </c>
    </row>
    <row r="5111" spans="1:24" ht="15" customHeight="1">
      <c r="A5111" s="3">
        <v>42975</v>
      </c>
      <c r="B5111" s="594"/>
      <c r="C5111" s="594"/>
      <c r="D5111" s="594"/>
      <c r="E5111" s="594"/>
      <c r="F5111" s="594"/>
      <c r="G5111" s="594"/>
      <c r="H5111" s="594"/>
      <c r="I5111" s="594"/>
      <c r="J5111" s="594"/>
      <c r="K5111" s="594"/>
      <c r="L5111" s="594"/>
      <c r="M5111" s="594"/>
      <c r="X5111" s="540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40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40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40">
        <f t="shared" ref="X5114" si="384">P5114/K5114</f>
        <v>8.2722292456805739</v>
      </c>
    </row>
    <row r="5115" spans="1:24" ht="15" customHeight="1" thickBot="1">
      <c r="A5115" s="236"/>
      <c r="B5115" s="597"/>
      <c r="C5115" s="597"/>
      <c r="D5115" s="597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1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40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40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40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40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40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40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40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40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40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40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40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40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40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40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40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40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40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40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40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40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40">
        <f t="shared" ref="X5136" si="409">P5136/K5136</f>
        <v>8.5589519650655017</v>
      </c>
    </row>
    <row r="5137" spans="1:24" ht="15" customHeight="1" thickBot="1">
      <c r="A5137" s="236"/>
      <c r="B5137" s="597"/>
      <c r="C5137" s="597"/>
      <c r="D5137" s="597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1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40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40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40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40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40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40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40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40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40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40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40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40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40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40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40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40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40">
        <f t="shared" ref="X5159" si="430">P5159/K5159</f>
        <v>7.7034283353985957</v>
      </c>
    </row>
    <row r="5160" spans="1:24" ht="15" customHeight="1" thickBot="1">
      <c r="A5160" s="236"/>
      <c r="B5160" s="597"/>
      <c r="C5160" s="597"/>
      <c r="D5160" s="597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1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40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40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40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40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40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40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40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40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40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40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40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40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40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40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40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40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40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40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40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40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40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40">
        <f t="shared" si="460"/>
        <v>7.3686337914308808</v>
      </c>
    </row>
    <row r="5183" spans="1:24" ht="15" customHeight="1" thickBot="1">
      <c r="A5183" s="236"/>
      <c r="B5183" s="597"/>
      <c r="C5183" s="597"/>
      <c r="D5183" s="597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1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40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40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40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40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40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40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40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40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40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40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40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40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40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40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40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40">
        <f t="shared" ref="X5199" si="483">P5199/K5199</f>
        <v>7.7031945006065508</v>
      </c>
    </row>
    <row r="5200" spans="1:24" ht="15" customHeight="1">
      <c r="A5200" s="3">
        <v>43094</v>
      </c>
      <c r="B5200" s="594"/>
      <c r="C5200" s="594"/>
      <c r="D5200" s="594"/>
      <c r="E5200" s="594"/>
      <c r="F5200" s="594"/>
      <c r="G5200" s="594"/>
      <c r="H5200" s="594"/>
      <c r="I5200" s="594"/>
      <c r="J5200" s="594"/>
      <c r="K5200" s="594"/>
      <c r="L5200" s="594"/>
      <c r="M5200" s="594"/>
      <c r="P5200" s="278"/>
      <c r="X5200" s="540"/>
    </row>
    <row r="5201" spans="1:24" ht="15" customHeight="1">
      <c r="A5201" s="3">
        <v>43095</v>
      </c>
      <c r="B5201" s="594"/>
      <c r="C5201" s="594"/>
      <c r="D5201" s="594"/>
      <c r="E5201" s="594"/>
      <c r="F5201" s="594"/>
      <c r="G5201" s="594"/>
      <c r="H5201" s="594"/>
      <c r="I5201" s="594"/>
      <c r="J5201" s="594"/>
      <c r="K5201" s="594"/>
      <c r="L5201" s="594"/>
      <c r="M5201" s="594"/>
      <c r="X5201" s="540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40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40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40">
        <f t="shared" ref="X5204" si="491">P5204/K5204</f>
        <v>7.6573146292585168</v>
      </c>
    </row>
    <row r="5205" spans="1:24" ht="15" customHeight="1" thickBot="1">
      <c r="A5205" s="236"/>
      <c r="B5205" s="597"/>
      <c r="C5205" s="597"/>
      <c r="D5205" s="597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1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40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40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40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40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40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40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40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40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40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40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40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40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40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40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40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40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40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40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40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40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40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40">
        <f t="shared" ref="X5227" si="521">P5227/K5227</f>
        <v>7.4161585365853657</v>
      </c>
    </row>
    <row r="5228" spans="1:24" ht="15" customHeight="1" thickBot="1">
      <c r="A5228" s="236"/>
      <c r="B5228" s="597"/>
      <c r="C5228" s="597"/>
      <c r="D5228" s="597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1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40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40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40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40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40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40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40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40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40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40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06" t="s">
        <v>51</v>
      </c>
      <c r="Q5239" s="606"/>
      <c r="X5239" s="540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06"/>
      <c r="Q5240" s="606"/>
      <c r="X5240" s="540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06"/>
      <c r="Q5241" s="606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06"/>
      <c r="Q5242" s="606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06"/>
      <c r="Q5243" s="606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40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40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40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40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40">
        <f>P5248/K5248</f>
        <v>0</v>
      </c>
    </row>
    <row r="5249" spans="1:24" ht="15" customHeight="1" thickBot="1">
      <c r="A5249" s="236"/>
      <c r="B5249" s="597"/>
      <c r="C5249" s="597"/>
      <c r="D5249" s="597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1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40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40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40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40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40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40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40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40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40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40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40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40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40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40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40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40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40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40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40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40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40">
        <f t="shared" ref="X5270" si="549">P5270/K5270</f>
        <v>7.7975943591870589</v>
      </c>
    </row>
    <row r="5271" spans="1:24" ht="15" customHeight="1">
      <c r="A5271" s="3">
        <v>43189</v>
      </c>
      <c r="B5271" s="594"/>
      <c r="C5271" s="594"/>
      <c r="D5271" s="594"/>
      <c r="E5271" s="594"/>
      <c r="F5271" s="594"/>
      <c r="G5271" s="594"/>
      <c r="H5271" s="594"/>
      <c r="I5271" s="594"/>
      <c r="J5271" s="594"/>
      <c r="K5271" s="594"/>
      <c r="L5271" s="594"/>
      <c r="M5271" s="594"/>
      <c r="N5271" s="456">
        <f>AVERAGE(K5250:K5270)</f>
        <v>2397</v>
      </c>
      <c r="O5271" s="250">
        <f>AVERAGE(K5206:K5270)</f>
        <v>2522.6746031746034</v>
      </c>
      <c r="X5271" s="540"/>
    </row>
    <row r="5272" spans="1:24" ht="15" customHeight="1" thickBot="1">
      <c r="A5272" s="236"/>
      <c r="B5272" s="597"/>
      <c r="C5272" s="597"/>
      <c r="D5272" s="597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1">
        <f>AVERAGE(X5252:X5271)</f>
        <v>7.7932066644375153</v>
      </c>
    </row>
    <row r="5273" spans="1:24" ht="15" customHeight="1">
      <c r="A5273" s="3">
        <v>43192</v>
      </c>
      <c r="B5273" s="594"/>
      <c r="C5273" s="594"/>
      <c r="D5273" s="594"/>
      <c r="E5273" s="594"/>
      <c r="F5273" s="594"/>
      <c r="G5273" s="594"/>
      <c r="H5273" s="594"/>
      <c r="I5273" s="594"/>
      <c r="J5273" s="594"/>
      <c r="K5273" s="594"/>
      <c r="L5273" s="594"/>
      <c r="M5273" s="594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40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40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07" t="s">
        <v>59</v>
      </c>
      <c r="Q5276" s="25">
        <f>168.56/1059.5</f>
        <v>0.15909391222274658</v>
      </c>
      <c r="X5276" s="540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07"/>
      <c r="Q5277" s="25">
        <f>169.02/1066</f>
        <v>0.15855534709193247</v>
      </c>
      <c r="X5277" s="540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40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40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40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40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40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40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40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40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40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40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40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40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40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40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40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50</v>
      </c>
    </row>
    <row r="5294" spans="1:24" ht="15" customHeight="1" thickBot="1">
      <c r="A5294" s="236"/>
      <c r="B5294" s="597"/>
      <c r="C5294" s="597"/>
      <c r="D5294" s="597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1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40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40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40">
        <f>P5298/K5298</f>
        <v>8.3333333333333339</v>
      </c>
    </row>
    <row r="5299" spans="1:24" ht="15" customHeight="1">
      <c r="A5299" s="3">
        <v>43227</v>
      </c>
      <c r="B5299" s="594"/>
      <c r="C5299" s="594"/>
      <c r="D5299" s="594"/>
      <c r="E5299" s="594"/>
      <c r="F5299" s="594"/>
      <c r="G5299" s="594"/>
      <c r="H5299" s="594"/>
      <c r="I5299" s="594"/>
      <c r="J5299" s="594"/>
      <c r="K5299" s="594"/>
      <c r="L5299" s="594"/>
      <c r="M5299" s="594"/>
      <c r="P5299" s="278"/>
      <c r="X5299" s="540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40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40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40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40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40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40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40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40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40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40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40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40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40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40">
        <f t="shared" ref="X5313:X5315" si="600">P5313/K5313</f>
        <v>8.3042596348884388</v>
      </c>
    </row>
    <row r="5314" spans="1:24" ht="15" customHeight="1">
      <c r="A5314" s="3">
        <v>43248</v>
      </c>
      <c r="B5314" s="594"/>
      <c r="C5314" s="594"/>
      <c r="D5314" s="594"/>
      <c r="E5314" s="594"/>
      <c r="F5314" s="594"/>
      <c r="G5314" s="594"/>
      <c r="H5314" s="594"/>
      <c r="I5314" s="594"/>
      <c r="J5314" s="594"/>
      <c r="K5314" s="594"/>
      <c r="L5314" s="594"/>
      <c r="M5314" s="594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40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40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40">
        <f t="shared" ref="X5317:X5319" si="604">P5317/K5317</f>
        <v>8.2723369454099362</v>
      </c>
    </row>
    <row r="5318" spans="1:24" ht="15" customHeight="1" thickBot="1">
      <c r="A5318" s="236"/>
      <c r="B5318" s="597"/>
      <c r="C5318" s="597"/>
      <c r="D5318" s="597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1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40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40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40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40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40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40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40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40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40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40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40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40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40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40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40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40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40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40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40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40">
        <f>P5339/K5339</f>
        <v>8.7129934210526319</v>
      </c>
    </row>
    <row r="5340" spans="1:24" ht="15" customHeight="1" thickBot="1">
      <c r="A5340" s="236"/>
      <c r="B5340" s="597"/>
      <c r="C5340" s="597"/>
      <c r="D5340" s="597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1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40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40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40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40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40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40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40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40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40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40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40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40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40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40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40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40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40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40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40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40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40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40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1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40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40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40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40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40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40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40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40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40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40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40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40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40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40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40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40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40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40">
        <f t="shared" si="654"/>
        <v>8.7902837902837909</v>
      </c>
    </row>
    <row r="5382" spans="1:24" ht="15" customHeight="1">
      <c r="A5382" s="3">
        <v>43339</v>
      </c>
      <c r="B5382" s="594"/>
      <c r="C5382" s="594"/>
      <c r="D5382" s="594"/>
      <c r="E5382" s="594"/>
      <c r="F5382" s="594"/>
      <c r="G5382" s="594"/>
      <c r="H5382" s="594"/>
      <c r="I5382" s="594"/>
      <c r="J5382" s="594"/>
      <c r="K5382" s="594"/>
      <c r="L5382" s="594"/>
      <c r="M5382" s="594"/>
      <c r="X5382" s="540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40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40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40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40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1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40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40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40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40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40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40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40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40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40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40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40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40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40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40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40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40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40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40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40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40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1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40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40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40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40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40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40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40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40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40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40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40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40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40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40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40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40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40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40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40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40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40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40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40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1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40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40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40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40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40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40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40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40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40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40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40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40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40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40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40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40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40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40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40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40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40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40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1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40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40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40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40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40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40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40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40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40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40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40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40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40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40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40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40"/>
    </row>
    <row r="5472" spans="1:24" ht="15" customHeight="1">
      <c r="A5472" s="3">
        <v>43459</v>
      </c>
      <c r="B5472" s="594"/>
      <c r="C5472" s="594"/>
      <c r="D5472" s="594"/>
      <c r="E5472" s="594"/>
      <c r="F5472" s="594"/>
      <c r="G5472" s="594"/>
      <c r="H5472" s="594"/>
      <c r="I5472" s="594"/>
      <c r="J5472" s="594"/>
      <c r="K5472" s="594"/>
      <c r="L5472" s="594"/>
      <c r="M5472" s="594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40"/>
    </row>
    <row r="5473" spans="1:24" ht="15" customHeight="1">
      <c r="A5473" s="3">
        <v>43460</v>
      </c>
      <c r="B5473" s="594"/>
      <c r="C5473" s="594"/>
      <c r="D5473" s="594"/>
      <c r="E5473" s="594"/>
      <c r="F5473" s="594"/>
      <c r="G5473" s="594"/>
      <c r="H5473" s="594"/>
      <c r="I5473" s="594"/>
      <c r="J5473" s="594"/>
      <c r="K5473" s="594"/>
      <c r="L5473" s="594"/>
      <c r="M5473" s="594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40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40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40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40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1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40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40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40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40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40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40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40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40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40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40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40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40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40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40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40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40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40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40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40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40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40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40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1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40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40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40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40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40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40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40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40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40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40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40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40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40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40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40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40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40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40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40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40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1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40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40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40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40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40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40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40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40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40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40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40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40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40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40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40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40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40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40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40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40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40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1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40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40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40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40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40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40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40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40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40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40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40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40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40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40">
        <f t="shared" si="709"/>
        <v>8.6268890046899429</v>
      </c>
    </row>
    <row r="5558" spans="1:24" ht="15" customHeight="1">
      <c r="A5558" s="3">
        <v>43574</v>
      </c>
      <c r="B5558" s="594"/>
      <c r="C5558" s="594"/>
      <c r="D5558" s="594"/>
      <c r="E5558" s="594"/>
      <c r="F5558" s="594"/>
      <c r="G5558" s="594"/>
      <c r="H5558" s="594"/>
      <c r="I5558" s="594"/>
      <c r="J5558" s="594"/>
      <c r="K5558" s="594"/>
      <c r="L5558" s="594"/>
      <c r="M5558" s="594"/>
      <c r="P5558" s="278"/>
      <c r="X5558" s="540"/>
    </row>
    <row r="5559" spans="1:24" ht="15" customHeight="1">
      <c r="A5559" s="3">
        <v>43577</v>
      </c>
      <c r="B5559" s="594"/>
      <c r="C5559" s="594"/>
      <c r="D5559" s="594"/>
      <c r="E5559" s="594"/>
      <c r="F5559" s="594"/>
      <c r="G5559" s="594"/>
      <c r="H5559" s="594"/>
      <c r="I5559" s="594"/>
      <c r="J5559" s="594"/>
      <c r="K5559" s="594"/>
      <c r="L5559" s="594"/>
      <c r="M5559" s="594"/>
      <c r="P5559" s="278">
        <v>16525</v>
      </c>
      <c r="X5559" s="540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40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40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40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40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40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40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1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40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594"/>
      <c r="C5570" s="594"/>
      <c r="D5570" s="594"/>
      <c r="E5570" s="594"/>
      <c r="F5570" s="594"/>
      <c r="G5570" s="594"/>
      <c r="H5570" s="594"/>
      <c r="I5570" s="594"/>
      <c r="J5570" s="594"/>
      <c r="K5570" s="594"/>
      <c r="L5570" s="594"/>
      <c r="M5570" s="594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40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40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40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40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40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40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40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40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40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40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40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40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40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40">
        <f t="shared" si="721"/>
        <v>9.0200935865675742</v>
      </c>
    </row>
    <row r="5585" spans="1:24" ht="15" customHeight="1">
      <c r="A5585" s="3">
        <v>43612</v>
      </c>
      <c r="B5585" s="594"/>
      <c r="C5585" s="594"/>
      <c r="D5585" s="594"/>
      <c r="E5585" s="594"/>
      <c r="F5585" s="594"/>
      <c r="G5585" s="594"/>
      <c r="H5585" s="594"/>
      <c r="I5585" s="594"/>
      <c r="J5585" s="594"/>
      <c r="K5585" s="594"/>
      <c r="L5585" s="594"/>
      <c r="M5585" s="594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40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40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40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40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40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1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40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40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40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40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40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40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40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40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40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40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40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40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40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40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40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40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40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40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40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40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1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40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40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40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40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40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40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40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40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40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40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40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40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40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40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40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40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40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40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40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40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40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40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40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1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40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40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40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40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40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40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40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40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40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40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40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40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40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40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40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40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40">
        <f t="shared" si="740"/>
        <v>8.1032412965186076</v>
      </c>
    </row>
    <row r="5653" spans="1:24" ht="15" customHeight="1">
      <c r="A5653" s="3">
        <v>43703</v>
      </c>
      <c r="B5653" s="594"/>
      <c r="C5653" s="594"/>
      <c r="D5653" s="594"/>
      <c r="E5653" s="594"/>
      <c r="F5653" s="594"/>
      <c r="G5653" s="594"/>
      <c r="H5653" s="594"/>
      <c r="I5653" s="594"/>
      <c r="J5653" s="594"/>
      <c r="K5653" s="594"/>
      <c r="L5653" s="594"/>
      <c r="M5653" s="594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40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40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40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40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40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1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40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40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40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40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40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40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40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40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40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40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40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40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40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40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40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40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40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40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40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40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40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1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40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40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40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40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40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40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40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40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40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40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40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40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40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40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40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40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40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40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40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40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40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40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40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1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40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40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40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40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40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40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40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40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40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40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40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40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40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40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40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40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40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40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40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40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40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1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40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40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40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40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40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40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40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40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40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40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40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40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40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40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40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40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40">
        <f t="shared" si="740"/>
        <v>7.9790026246719163</v>
      </c>
    </row>
    <row r="5744" spans="1:24" ht="15" customHeight="1">
      <c r="A5744" s="3">
        <v>43824</v>
      </c>
      <c r="B5744" s="600" t="s">
        <v>61</v>
      </c>
      <c r="C5744" s="594"/>
      <c r="D5744" s="594"/>
      <c r="E5744" s="594"/>
      <c r="F5744" s="594"/>
      <c r="G5744" s="594"/>
      <c r="H5744" s="594"/>
      <c r="I5744" s="594"/>
      <c r="J5744" s="594"/>
      <c r="K5744" s="594"/>
      <c r="L5744" s="594"/>
      <c r="M5744" s="594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40"/>
    </row>
    <row r="5745" spans="1:24" ht="15" customHeight="1">
      <c r="A5745" s="3">
        <v>43825</v>
      </c>
      <c r="B5745" s="594"/>
      <c r="C5745" s="594"/>
      <c r="D5745" s="594"/>
      <c r="E5745" s="594"/>
      <c r="F5745" s="594"/>
      <c r="G5745" s="594"/>
      <c r="H5745" s="594"/>
      <c r="I5745" s="594"/>
      <c r="J5745" s="594"/>
      <c r="K5745" s="594"/>
      <c r="L5745" s="594"/>
      <c r="M5745" s="594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40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40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40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40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1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40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40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40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40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40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40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40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40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40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40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40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40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40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40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40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40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40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40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40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40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40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40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1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40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40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40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40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40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40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40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40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40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40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40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40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40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40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40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40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40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40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40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40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1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40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40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40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40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40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40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40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40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40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40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40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40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40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40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40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40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40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40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40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40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40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40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1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40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40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40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40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40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40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40">
        <f t="shared" si="827"/>
        <v>8.2962303354111011</v>
      </c>
    </row>
    <row r="5824" spans="1:24" ht="15" customHeight="1">
      <c r="A5824" s="3">
        <v>43931</v>
      </c>
      <c r="B5824" s="594" t="s">
        <v>62</v>
      </c>
      <c r="C5824" s="594"/>
      <c r="D5824" s="594"/>
      <c r="E5824" s="594"/>
      <c r="F5824" s="594"/>
      <c r="G5824" s="594"/>
      <c r="H5824" s="594"/>
      <c r="I5824" s="594"/>
      <c r="J5824" s="594"/>
      <c r="K5824" s="594"/>
      <c r="L5824" s="594"/>
      <c r="M5824" s="594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40"/>
    </row>
    <row r="5825" spans="1:24" ht="15" customHeight="1">
      <c r="A5825" s="3">
        <v>43934</v>
      </c>
      <c r="B5825" s="594"/>
      <c r="C5825" s="594"/>
      <c r="D5825" s="594"/>
      <c r="E5825" s="594"/>
      <c r="F5825" s="594"/>
      <c r="G5825" s="594"/>
      <c r="H5825" s="594"/>
      <c r="I5825" s="594"/>
      <c r="J5825" s="594"/>
      <c r="K5825" s="594"/>
      <c r="L5825" s="594"/>
      <c r="M5825" s="594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40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40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40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40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40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40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40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40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40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40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40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40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40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40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1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04"/>
      <c r="Q5840" s="25">
        <f>171.99/1218.5</f>
        <v>0.14114895363151417</v>
      </c>
      <c r="W5840" s="340">
        <f t="shared" ref="W5840:W5858" si="850">(P5840*Q5840)*(1+U5840)</f>
        <v>0</v>
      </c>
      <c r="X5840" s="540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05"/>
      <c r="W5841" s="340">
        <f t="shared" si="850"/>
        <v>0</v>
      </c>
      <c r="X5841" s="540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05"/>
      <c r="Q5842" s="25">
        <f>171.95/1227.8</f>
        <v>0.14004723896400065</v>
      </c>
      <c r="W5842" s="340">
        <f t="shared" si="850"/>
        <v>0</v>
      </c>
      <c r="X5842" s="540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40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40">
        <f t="shared" si="854"/>
        <v>8.7527014510651444</v>
      </c>
    </row>
    <row r="5845" spans="1:24" ht="15" customHeight="1">
      <c r="A5845" s="3">
        <v>43959</v>
      </c>
      <c r="B5845" s="594" t="s">
        <v>62</v>
      </c>
      <c r="C5845" s="594"/>
      <c r="D5845" s="594"/>
      <c r="E5845" s="594"/>
      <c r="F5845" s="594"/>
      <c r="G5845" s="594"/>
      <c r="H5845" s="594"/>
      <c r="I5845" s="594"/>
      <c r="J5845" s="594"/>
      <c r="K5845" s="594"/>
      <c r="L5845" s="594"/>
      <c r="M5845" s="594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40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40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40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40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40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40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40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40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40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40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40">
        <f t="shared" si="854"/>
        <v>8.8244465232304332</v>
      </c>
    </row>
    <row r="5856" spans="1:24" ht="15" customHeight="1">
      <c r="A5856" s="3">
        <v>43976</v>
      </c>
      <c r="B5856" s="594" t="s">
        <v>62</v>
      </c>
      <c r="C5856" s="594"/>
      <c r="D5856" s="594"/>
      <c r="E5856" s="594"/>
      <c r="F5856" s="594"/>
      <c r="G5856" s="594"/>
      <c r="H5856" s="594"/>
      <c r="I5856" s="594"/>
      <c r="J5856" s="594"/>
      <c r="K5856" s="594"/>
      <c r="L5856" s="594"/>
      <c r="M5856" s="594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40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40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40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40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40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1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40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40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40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40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40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40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40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40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40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40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40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40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40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40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40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40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40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40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40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40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40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40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1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40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40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40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40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40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40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40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40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40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40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40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40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40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40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40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40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40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40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40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40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40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40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40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1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40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40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40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40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40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40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40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40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40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40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40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40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40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40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40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40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40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40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40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40">
        <f t="shared" si="946"/>
        <v>7.9686314191753098</v>
      </c>
    </row>
    <row r="5929" spans="1:24" ht="15" customHeight="1">
      <c r="A5929" s="3">
        <v>44074</v>
      </c>
      <c r="B5929" s="594" t="s">
        <v>62</v>
      </c>
      <c r="C5929" s="594"/>
      <c r="D5929" s="594"/>
      <c r="E5929" s="594"/>
      <c r="F5929" s="594"/>
      <c r="G5929" s="594"/>
      <c r="H5929" s="594"/>
      <c r="I5929" s="594"/>
      <c r="J5929" s="594"/>
      <c r="K5929" s="594"/>
      <c r="L5929" s="594"/>
      <c r="M5929" s="594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40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1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40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40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40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40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40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40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40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40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40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40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40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40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40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40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40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40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40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40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40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40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02"/>
      <c r="W5951" s="340">
        <f t="shared" si="981"/>
        <v>0</v>
      </c>
      <c r="X5951" s="540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602"/>
      <c r="W5952" s="340">
        <f t="shared" si="981"/>
        <v>0</v>
      </c>
      <c r="X5952" s="540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1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591"/>
      <c r="W5954" s="340">
        <f t="shared" ref="W5954:W5955" si="986">(P5954*Q5954)*(1+U5954)</f>
        <v>0</v>
      </c>
      <c r="X5954" s="540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592"/>
      <c r="Q5955" s="25">
        <f>171.37/1169.5</f>
        <v>0.14653270628473708</v>
      </c>
      <c r="W5955" s="340">
        <f t="shared" si="986"/>
        <v>0</v>
      </c>
      <c r="X5955" s="540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592"/>
      <c r="Q5956" s="25">
        <f>172.58/1163.4</f>
        <v>0.14834106927969742</v>
      </c>
      <c r="W5956" s="340">
        <f t="shared" ref="W5956" si="988">(P5956*Q5956)*(1+U5956)</f>
        <v>0</v>
      </c>
      <c r="X5956" s="540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592"/>
      <c r="Q5957" s="25">
        <f>172.52/1160</f>
        <v>0.14872413793103448</v>
      </c>
      <c r="W5957" s="340">
        <f t="shared" ref="W5957" si="990">(P5957*Q5957)*(1+U5957)</f>
        <v>0</v>
      </c>
      <c r="X5957" s="540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592"/>
      <c r="Q5958" s="25">
        <f>172.28/1162.5</f>
        <v>0.14819784946236558</v>
      </c>
      <c r="W5958" s="340">
        <f t="shared" ref="W5958" si="992">(P5958*Q5958)*(1+U5958)</f>
        <v>0</v>
      </c>
      <c r="X5958" s="540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592"/>
      <c r="W5959" s="340">
        <f t="shared" ref="W5959" si="994">(P5959*Q5959)*(1+U5959)</f>
        <v>0</v>
      </c>
      <c r="X5959" s="540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40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40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40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40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40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40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40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40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40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40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40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40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40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40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40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40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1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40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40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40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40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40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40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40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40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40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40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40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40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40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40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40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40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40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40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40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40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40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1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40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40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40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40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40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40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40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40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40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40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40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40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40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40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40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40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40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40">
        <f t="shared" si="1074"/>
        <v>7.4623051367237414</v>
      </c>
    </row>
    <row r="6017" spans="1:24" ht="15" customHeight="1">
      <c r="A6017" s="3">
        <v>44190</v>
      </c>
      <c r="B6017" s="594" t="s">
        <v>62</v>
      </c>
      <c r="C6017" s="594"/>
      <c r="D6017" s="594"/>
      <c r="E6017" s="594"/>
      <c r="F6017" s="594"/>
      <c r="G6017" s="594"/>
      <c r="H6017" s="594"/>
      <c r="I6017" s="594"/>
      <c r="J6017" s="594"/>
      <c r="K6017" s="594"/>
      <c r="L6017" s="594"/>
      <c r="M6017" s="594"/>
      <c r="X6017" s="540"/>
    </row>
    <row r="6018" spans="1:24" ht="15" customHeight="1">
      <c r="A6018" s="3">
        <v>44193</v>
      </c>
      <c r="B6018" s="594"/>
      <c r="C6018" s="594"/>
      <c r="D6018" s="594"/>
      <c r="E6018" s="594"/>
      <c r="F6018" s="594"/>
      <c r="G6018" s="594"/>
      <c r="H6018" s="594"/>
      <c r="I6018" s="594"/>
      <c r="J6018" s="594"/>
      <c r="K6018" s="594"/>
      <c r="L6018" s="594"/>
      <c r="M6018" s="594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40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40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40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40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1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40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40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40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40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40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40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40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40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40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40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40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40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40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40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40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40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40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40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40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40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1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40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40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40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40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40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40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40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02"/>
      <c r="X6051" s="540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03"/>
      <c r="Q6052" s="602"/>
      <c r="X6052" s="540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03"/>
      <c r="Q6053" s="25">
        <f>172.78/1110.1</f>
        <v>0.15564363570849474</v>
      </c>
      <c r="X6053" s="540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03"/>
      <c r="Q6054" s="25">
        <f>172.1/1103.1</f>
        <v>0.15601486719245763</v>
      </c>
      <c r="X6054" s="540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03"/>
      <c r="Q6055" s="25">
        <f>171.58/1099.7</f>
        <v>0.15602437028280441</v>
      </c>
      <c r="X6055" s="540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03"/>
      <c r="Q6056" s="25">
        <f>172.1/1107.7</f>
        <v>0.15536697661821791</v>
      </c>
      <c r="X6056" s="540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40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40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40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40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40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40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40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1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40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40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40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40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40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40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40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40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40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40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40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40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40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40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40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40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40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40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40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40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40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40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40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1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40">
        <f t="shared" ref="X6089:X6093" si="1184">P6089/K6089</f>
        <v>7.8249678249678247</v>
      </c>
    </row>
    <row r="6090" spans="1:24" ht="15" customHeight="1">
      <c r="A6090" s="3">
        <v>44288</v>
      </c>
      <c r="B6090" s="594" t="s">
        <v>62</v>
      </c>
      <c r="C6090" s="594"/>
      <c r="D6090" s="594"/>
      <c r="E6090" s="594"/>
      <c r="F6090" s="594"/>
      <c r="G6090" s="594"/>
      <c r="H6090" s="594"/>
      <c r="I6090" s="594"/>
      <c r="J6090" s="594"/>
      <c r="K6090" s="594"/>
      <c r="L6090" s="594"/>
      <c r="M6090" s="594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40"/>
    </row>
    <row r="6091" spans="1:24" ht="15" customHeight="1">
      <c r="A6091" s="3">
        <v>44291</v>
      </c>
      <c r="B6091" s="594"/>
      <c r="C6091" s="594"/>
      <c r="D6091" s="594"/>
      <c r="E6091" s="594"/>
      <c r="F6091" s="594"/>
      <c r="G6091" s="594"/>
      <c r="H6091" s="594"/>
      <c r="I6091" s="594"/>
      <c r="J6091" s="594"/>
      <c r="K6091" s="594"/>
      <c r="L6091" s="594"/>
      <c r="M6091" s="594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40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40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40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40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40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40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40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40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40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40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40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40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40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40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40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40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40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40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40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40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1">
        <f>V6111/N6110</f>
        <v>7.4644618213082943</v>
      </c>
    </row>
    <row r="6112" spans="1:24" ht="15" customHeight="1">
      <c r="A6112" s="3">
        <v>44319</v>
      </c>
      <c r="B6112" s="593" t="s">
        <v>63</v>
      </c>
      <c r="C6112" s="593"/>
      <c r="D6112" s="593"/>
      <c r="E6112" s="593"/>
      <c r="F6112" s="593"/>
      <c r="G6112" s="593"/>
      <c r="H6112" s="593"/>
      <c r="I6112" s="593"/>
      <c r="J6112" s="593"/>
      <c r="K6112" s="593"/>
      <c r="L6112" s="593"/>
      <c r="M6112" s="593"/>
      <c r="N6112" s="593"/>
      <c r="O6112" s="593"/>
      <c r="P6112" s="593"/>
      <c r="Q6112" s="25">
        <f>172.71/1119.3</f>
        <v>0.15430179576521041</v>
      </c>
      <c r="X6112" s="540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01"/>
      <c r="W6113" s="340">
        <f t="shared" ref="W6113" si="1221">(P6113*Q6113)*(1+U6113)</f>
        <v>0</v>
      </c>
      <c r="X6113" s="540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01"/>
      <c r="Q6114" s="25">
        <f>173.21/1121.1</f>
        <v>0.15450004459905453</v>
      </c>
      <c r="W6114" s="340">
        <f t="shared" ref="W6114" si="1223">(P6114*Q6114)*(1+U6114)</f>
        <v>0</v>
      </c>
      <c r="X6114" s="540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40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40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40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40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40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40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40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40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40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40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40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40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40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40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40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40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40">
        <f t="shared" si="1253"/>
        <v>6.9067028985507246</v>
      </c>
    </row>
    <row r="6132" spans="1:24" ht="15" customHeight="1">
      <c r="A6132" s="3">
        <v>44347</v>
      </c>
      <c r="B6132" s="594" t="s">
        <v>62</v>
      </c>
      <c r="C6132" s="594"/>
      <c r="D6132" s="594"/>
      <c r="E6132" s="594"/>
      <c r="F6132" s="594"/>
      <c r="G6132" s="594"/>
      <c r="H6132" s="594"/>
      <c r="I6132" s="594"/>
      <c r="J6132" s="594"/>
      <c r="K6132" s="594"/>
      <c r="L6132" s="594"/>
      <c r="M6132" s="594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40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1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40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40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40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40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40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40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40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40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40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40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40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40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40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40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40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40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40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40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40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40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40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40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1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40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40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40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40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40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40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40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40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40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40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40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40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40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40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40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40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40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40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40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40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40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40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1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40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40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40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40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40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40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40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40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40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40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40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40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40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40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40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40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40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40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40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40">
        <f t="shared" si="1290"/>
        <v>6.2004472453750763</v>
      </c>
    </row>
    <row r="6200" spans="1:24" ht="15" customHeight="1">
      <c r="A6200" s="3">
        <v>44438</v>
      </c>
      <c r="B6200" s="594" t="s">
        <v>62</v>
      </c>
      <c r="C6200" s="599"/>
      <c r="D6200" s="599"/>
      <c r="E6200" s="599"/>
      <c r="F6200" s="599"/>
      <c r="G6200" s="599"/>
      <c r="H6200" s="599"/>
      <c r="I6200" s="599"/>
      <c r="J6200" s="599"/>
      <c r="K6200" s="599"/>
      <c r="L6200" s="599"/>
      <c r="M6200" s="599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40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40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1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40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40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40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40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40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40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40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40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40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40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40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40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40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40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40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40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40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40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40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40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40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40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1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40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40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40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40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40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40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40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40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40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40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40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40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40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40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40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40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40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40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40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40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40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1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40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40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40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40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40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40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40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40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40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40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40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40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40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40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40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40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40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40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40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40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40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40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1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40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40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40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40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40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40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40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40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40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40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40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40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40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40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40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40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40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40">
        <f t="shared" si="1297"/>
        <v>6.604590731918579</v>
      </c>
    </row>
    <row r="6289" spans="1:24" ht="15" customHeight="1">
      <c r="A6289" s="3">
        <v>44557</v>
      </c>
      <c r="B6289" s="594" t="s">
        <v>62</v>
      </c>
      <c r="C6289" s="595"/>
      <c r="D6289" s="595"/>
      <c r="E6289" s="595"/>
      <c r="F6289" s="595"/>
      <c r="G6289" s="595"/>
      <c r="H6289" s="595"/>
      <c r="I6289" s="595"/>
      <c r="J6289" s="595"/>
      <c r="K6289" s="595"/>
      <c r="L6289" s="595"/>
      <c r="M6289" s="595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40"/>
    </row>
    <row r="6290" spans="1:24" ht="15" customHeight="1">
      <c r="A6290" s="3">
        <v>44558</v>
      </c>
      <c r="B6290" s="595"/>
      <c r="C6290" s="595"/>
      <c r="D6290" s="595"/>
      <c r="E6290" s="595"/>
      <c r="F6290" s="595"/>
      <c r="G6290" s="595"/>
      <c r="H6290" s="595"/>
      <c r="I6290" s="595"/>
      <c r="J6290" s="595"/>
      <c r="K6290" s="595"/>
      <c r="L6290" s="595"/>
      <c r="M6290" s="595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40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40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40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40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1">
        <f>V6294/N6293</f>
        <v>6.6223264851288368</v>
      </c>
    </row>
    <row r="6295" spans="1:24" ht="15" customHeight="1">
      <c r="A6295" s="3">
        <v>44564</v>
      </c>
      <c r="B6295" s="593" t="s">
        <v>62</v>
      </c>
      <c r="C6295" s="596"/>
      <c r="D6295" s="596"/>
      <c r="E6295" s="596"/>
      <c r="F6295" s="596"/>
      <c r="G6295" s="596"/>
      <c r="H6295" s="596"/>
      <c r="I6295" s="596"/>
      <c r="J6295" s="596"/>
      <c r="K6295" s="596"/>
      <c r="L6295" s="596"/>
      <c r="M6295" s="596"/>
      <c r="P6295" s="278"/>
      <c r="Q6295" s="25">
        <f>187.36/1190.8</f>
        <v>0.15733960362781324</v>
      </c>
      <c r="W6295" s="340">
        <f t="shared" si="1300"/>
        <v>0</v>
      </c>
      <c r="X6295" s="540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40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40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40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40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40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40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40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40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40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40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40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40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40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40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40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40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40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40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40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40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1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40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40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40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40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40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40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40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40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40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40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40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40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40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40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40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40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40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40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40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40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1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40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40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40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40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40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40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40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40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40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40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40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40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40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40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40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40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40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40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40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40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40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40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40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1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40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40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40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40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40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40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40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40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40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40">
        <f t="shared" si="1316"/>
        <v>6.1817078106029948</v>
      </c>
    </row>
    <row r="6372" spans="1:24" ht="15" customHeight="1">
      <c r="A6372" s="3">
        <v>44666</v>
      </c>
      <c r="B6372" s="594" t="s">
        <v>62</v>
      </c>
      <c r="C6372" s="595"/>
      <c r="D6372" s="595"/>
      <c r="E6372" s="595"/>
      <c r="F6372" s="595"/>
      <c r="G6372" s="595"/>
      <c r="H6372" s="595"/>
      <c r="I6372" s="595"/>
      <c r="J6372" s="595"/>
      <c r="K6372" s="595"/>
      <c r="L6372" s="595"/>
      <c r="M6372" s="595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40" t="e">
        <f t="shared" ref="X6372:X6373" si="1319">P6372/K6372</f>
        <v>#DIV/0!</v>
      </c>
    </row>
    <row r="6373" spans="1:24" ht="15" customHeight="1">
      <c r="A6373" s="3">
        <v>44669</v>
      </c>
      <c r="B6373" s="595"/>
      <c r="C6373" s="595"/>
      <c r="D6373" s="595"/>
      <c r="E6373" s="595"/>
      <c r="F6373" s="595"/>
      <c r="G6373" s="595"/>
      <c r="H6373" s="595"/>
      <c r="I6373" s="595"/>
      <c r="J6373" s="595"/>
      <c r="K6373" s="595"/>
      <c r="L6373" s="595"/>
      <c r="M6373" s="595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40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40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40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40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40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40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40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40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40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40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1">
        <f>V6383/N6382</f>
        <v>6.4352848170758481</v>
      </c>
    </row>
    <row r="6384" spans="1:24" ht="15" customHeight="1">
      <c r="A6384" s="3">
        <v>44683</v>
      </c>
      <c r="B6384" s="593" t="s">
        <v>62</v>
      </c>
      <c r="C6384" s="593"/>
      <c r="D6384" s="593"/>
      <c r="E6384" s="593"/>
      <c r="F6384" s="593"/>
      <c r="G6384" s="593"/>
      <c r="H6384" s="593"/>
      <c r="I6384" s="593"/>
      <c r="J6384" s="593"/>
      <c r="K6384" s="593"/>
      <c r="L6384" s="593"/>
      <c r="M6384" s="593"/>
      <c r="P6384" s="591"/>
      <c r="Q6384" s="25">
        <f>189.55/1265.8</f>
        <v>0.14974719544951812</v>
      </c>
      <c r="W6384" s="340">
        <f t="shared" ref="W6384:W6385" si="1335">(P6384*Q6384)*(1+U6384)</f>
        <v>0</v>
      </c>
      <c r="X6384" s="540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592"/>
      <c r="Q6385" s="25">
        <f>189.51/1265.7</f>
        <v>0.14972742356008531</v>
      </c>
      <c r="W6385" s="340">
        <f t="shared" si="1335"/>
        <v>0</v>
      </c>
      <c r="X6385" s="540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592"/>
      <c r="W6386" s="340">
        <f t="shared" ref="W6386:W6394" si="1340">(P6386*Q6386)*(1+U6386)</f>
        <v>0</v>
      </c>
      <c r="X6386" s="540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40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40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40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40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40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40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40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40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40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40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40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40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40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40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40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40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40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4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40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40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1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40">
        <f t="shared" si="1369"/>
        <v>7.02122696524376</v>
      </c>
    </row>
    <row r="6408" spans="1:24" ht="15" customHeight="1">
      <c r="A6408" s="3">
        <v>44714</v>
      </c>
      <c r="B6408" s="594" t="s">
        <v>62</v>
      </c>
      <c r="C6408" s="594"/>
      <c r="D6408" s="594"/>
      <c r="E6408" s="594"/>
      <c r="F6408" s="594"/>
      <c r="G6408" s="594"/>
      <c r="H6408" s="594"/>
      <c r="I6408" s="594"/>
      <c r="J6408" s="594"/>
      <c r="K6408" s="594"/>
      <c r="L6408" s="594"/>
      <c r="M6408" s="594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40" t="e">
        <f t="shared" ref="X6408" si="1372">P6408/K6408</f>
        <v>#DIV/0!</v>
      </c>
    </row>
    <row r="6409" spans="1:24" ht="15" customHeight="1">
      <c r="A6409" s="3">
        <v>44715</v>
      </c>
      <c r="B6409" s="594"/>
      <c r="C6409" s="594"/>
      <c r="D6409" s="594"/>
      <c r="E6409" s="594"/>
      <c r="F6409" s="594"/>
      <c r="G6409" s="594"/>
      <c r="H6409" s="594"/>
      <c r="I6409" s="594"/>
      <c r="J6409" s="594"/>
      <c r="K6409" s="594"/>
      <c r="L6409" s="594"/>
      <c r="M6409" s="594"/>
      <c r="P6409" s="278">
        <v>14975</v>
      </c>
      <c r="W6409" s="340">
        <f t="shared" ref="W6409:W6419" si="1373">(P6409*Q6409)*(1+U6409)</f>
        <v>0</v>
      </c>
      <c r="X6409" s="540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40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40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40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7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7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7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7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7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7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7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7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7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7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7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7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7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7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7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7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1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7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7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7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7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7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7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7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7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7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7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7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7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7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7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7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7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7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7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7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7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7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1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7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7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7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7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7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7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7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7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7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7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7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7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7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3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7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3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7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3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7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3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7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3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7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7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7">
        <f t="shared" ref="X6471" si="1511">P6471/K6471</f>
        <v>7.509386733416771</v>
      </c>
    </row>
    <row r="6472" spans="1:24" ht="15" customHeight="1">
      <c r="A6472" s="3">
        <v>44802</v>
      </c>
      <c r="B6472" s="594" t="s">
        <v>62</v>
      </c>
      <c r="C6472" s="594"/>
      <c r="D6472" s="594"/>
      <c r="E6472" s="594"/>
      <c r="F6472" s="594"/>
      <c r="G6472" s="594"/>
      <c r="H6472" s="594"/>
      <c r="I6472" s="594"/>
      <c r="J6472" s="594"/>
      <c r="K6472" s="594"/>
      <c r="L6472" s="594"/>
      <c r="M6472" s="594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7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2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7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1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4"/>
      <c r="O6476" s="545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7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3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7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3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7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3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7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7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7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7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7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7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7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3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7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3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7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3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7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3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7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3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7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3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7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3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7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6"/>
      <c r="O6493" s="547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7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3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7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3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7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7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42">
        <f>AVERAGE($K$6476:K6497)</f>
        <v>1874.4545454545455</v>
      </c>
      <c r="O6497" s="474">
        <f>AVERAGE($K$6296:K6497)</f>
        <v>2167.5930851063831</v>
      </c>
      <c r="P6497" s="278">
        <v>14950</v>
      </c>
      <c r="W6497" s="340">
        <f>(P6497*Q6497)*(1+U6497)</f>
        <v>0</v>
      </c>
      <c r="X6497" s="537">
        <f>P6497/K6497</f>
        <v>7.9142403388035998</v>
      </c>
    </row>
    <row r="6498" spans="1:24" ht="15" customHeight="1" thickBot="1">
      <c r="A6498" s="471"/>
      <c r="B6498" s="471"/>
      <c r="C6498" s="471"/>
      <c r="D6498" s="471"/>
      <c r="E6498" s="236"/>
      <c r="F6498" s="488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41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591"/>
      <c r="Q6499" s="25">
        <f>201.26/1432.1</f>
        <v>0.14053487884924237</v>
      </c>
      <c r="W6499" s="340">
        <f>(P6499*Q6499)*(1+U6499)</f>
        <v>0</v>
      </c>
      <c r="X6499" s="537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592"/>
      <c r="Q6500" s="25">
        <f>201.79/1431.2</f>
        <v>0.14099357182783678</v>
      </c>
      <c r="W6500" s="340">
        <f t="shared" ref="W6500" si="1572">(P6500*Q6500)*(1+U6500)</f>
        <v>0</v>
      </c>
      <c r="X6500" s="537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592"/>
      <c r="Q6501" s="25">
        <f>201.52/1419.1</f>
        <v>0.14200549644140653</v>
      </c>
      <c r="W6501" s="340">
        <f>(P6501*Q6501)*(1+U6501)</f>
        <v>0</v>
      </c>
      <c r="X6501" s="537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592"/>
      <c r="Q6502" s="25">
        <f>199.4/1404.2</f>
        <v>0.14200256373735934</v>
      </c>
      <c r="W6502" s="340">
        <f>(P6502*Q6502)*(1+U6502)</f>
        <v>0</v>
      </c>
      <c r="X6502" s="537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592"/>
      <c r="W6503" s="340">
        <f t="shared" ref="W6503:W6504" si="1576">(P6503*Q6503)*(1+U6503)</f>
        <v>0</v>
      </c>
      <c r="X6503" s="537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7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7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7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3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7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43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7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43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7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43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7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43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7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7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7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7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7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7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43"/>
      <c r="O6517" s="554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7">
        <f t="shared" ref="X6517" si="1629">P6517/K6517</f>
        <v>7.9708222811671083</v>
      </c>
    </row>
    <row r="6518" spans="1:24" ht="15" customHeight="1">
      <c r="A6518" s="549">
        <v>44862</v>
      </c>
      <c r="B6518" s="4">
        <v>25100</v>
      </c>
      <c r="C6518" s="548">
        <v>0</v>
      </c>
      <c r="D6518" s="553">
        <v>2225</v>
      </c>
      <c r="E6518" s="548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48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43"/>
      <c r="O6518" s="554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7">
        <f t="shared" ref="X6518" si="1633">P6518/K6518</f>
        <v>7.7111225540679715</v>
      </c>
    </row>
    <row r="6519" spans="1:24" ht="15" customHeight="1">
      <c r="A6519" s="558">
        <v>44865</v>
      </c>
      <c r="B6519" s="4">
        <v>24475</v>
      </c>
      <c r="C6519" s="557">
        <v>0</v>
      </c>
      <c r="D6519" s="562">
        <v>2225</v>
      </c>
      <c r="E6519" s="557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57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42">
        <f>AVERAGE($K$6499:K6519)</f>
        <v>1988.0952380952381</v>
      </c>
      <c r="O6519" s="474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7">
        <f t="shared" ref="X6519" si="1637">P6519/K6519</f>
        <v>7.667853509664293</v>
      </c>
    </row>
    <row r="6520" spans="1:24" ht="15" customHeight="1" thickBot="1">
      <c r="A6520" s="564"/>
      <c r="B6520" s="564"/>
      <c r="C6520" s="564"/>
      <c r="D6520" s="564"/>
      <c r="E6520" s="236"/>
      <c r="F6520" s="488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41">
        <f>V6520/N6519</f>
        <v>7.6093562874251495</v>
      </c>
    </row>
    <row r="6521" spans="1:24" ht="15" customHeight="1">
      <c r="A6521" s="565">
        <v>44866</v>
      </c>
      <c r="B6521" s="4">
        <v>24475</v>
      </c>
      <c r="C6521" s="563">
        <v>0</v>
      </c>
      <c r="D6521" s="563">
        <v>2225</v>
      </c>
      <c r="E6521" s="563">
        <v>27625</v>
      </c>
      <c r="F6521" s="4">
        <v>0</v>
      </c>
      <c r="G6521" s="4" t="s">
        <v>207</v>
      </c>
      <c r="H6521" s="9">
        <v>2950</v>
      </c>
      <c r="I6521" s="130">
        <f t="shared" ref="I6521" si="1638">H6521/E6521</f>
        <v>0.10678733031674208</v>
      </c>
      <c r="J6521" s="563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4"/>
      <c r="O6521" s="572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7">
        <f t="shared" ref="X6521" si="1641">P6521/K6521</f>
        <v>7.4788451966152314</v>
      </c>
    </row>
    <row r="6522" spans="1:24" ht="15" customHeight="1">
      <c r="A6522" s="569">
        <v>44867</v>
      </c>
      <c r="B6522" s="4">
        <v>24475</v>
      </c>
      <c r="C6522" s="568">
        <v>0</v>
      </c>
      <c r="D6522" s="571">
        <v>2225</v>
      </c>
      <c r="E6522" s="568">
        <v>27625</v>
      </c>
      <c r="F6522" s="4">
        <v>0</v>
      </c>
      <c r="G6522" s="4" t="s">
        <v>207</v>
      </c>
      <c r="H6522" s="9">
        <v>3575</v>
      </c>
      <c r="I6522" s="130">
        <f t="shared" ref="I6522" si="1642">H6522/E6522</f>
        <v>0.12941176470588237</v>
      </c>
      <c r="J6522" s="568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43"/>
      <c r="O6522" s="554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7">
        <f t="shared" ref="X6522" si="1645">P6522/K6522</f>
        <v>7.5960566228513651</v>
      </c>
    </row>
    <row r="6523" spans="1:24" ht="15" customHeight="1">
      <c r="A6523" s="580">
        <v>44868</v>
      </c>
      <c r="B6523" s="4">
        <v>24475</v>
      </c>
      <c r="C6523" s="579">
        <v>0</v>
      </c>
      <c r="D6523" s="579">
        <v>2225</v>
      </c>
      <c r="E6523" s="579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82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7">
        <f t="shared" ref="X6523" si="1649">P6523/K6523</f>
        <v>7.5528700906344408</v>
      </c>
    </row>
    <row r="6524" spans="1:24" ht="15" customHeight="1">
      <c r="A6524" s="585">
        <v>44869</v>
      </c>
      <c r="B6524" s="4">
        <v>24475</v>
      </c>
      <c r="C6524" s="583">
        <v>0</v>
      </c>
      <c r="D6524" s="583">
        <v>2225</v>
      </c>
      <c r="E6524" s="583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83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7">
        <f t="shared" ref="X6524" si="1653">P6524/K6524</f>
        <v>7.4678536102868449</v>
      </c>
    </row>
    <row r="6525" spans="1:24" ht="15" customHeight="1">
      <c r="A6525" s="589">
        <v>44872</v>
      </c>
      <c r="B6525" s="4">
        <v>24475</v>
      </c>
      <c r="C6525" s="587">
        <v>0</v>
      </c>
      <c r="D6525" s="587">
        <v>2225</v>
      </c>
      <c r="E6525" s="587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87">
        <v>95713</v>
      </c>
      <c r="K6525" s="22">
        <v>2015</v>
      </c>
      <c r="L6525" s="6">
        <v>2010</v>
      </c>
      <c r="M6525" s="137">
        <f t="shared" ref="M6525" si="1655">L6525-K6525</f>
        <v>-5</v>
      </c>
      <c r="N6525" s="542">
        <f>AVERAGE($K$6521:K6525)</f>
        <v>2002</v>
      </c>
      <c r="O6525" s="474">
        <f>AVERAGE($K$6296:K6525)</f>
        <v>2146.1098130841124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7">
        <f t="shared" ref="X6525" si="1657">P6525/K6525</f>
        <v>7.4689826302729525</v>
      </c>
    </row>
    <row r="6526" spans="1:24" ht="15" customHeight="1">
      <c r="G6526" s="4"/>
      <c r="J6526" s="584"/>
    </row>
    <row r="6527" spans="1:24" ht="15" customHeight="1">
      <c r="G6527" s="4"/>
      <c r="J6527" s="584"/>
    </row>
    <row r="6528" spans="1:24" ht="15" customHeight="1">
      <c r="G6528" s="4"/>
      <c r="J6528" s="588"/>
    </row>
    <row r="6529" spans="7:10" ht="15" customHeight="1">
      <c r="G6529" s="4"/>
      <c r="J6529" s="5"/>
    </row>
    <row r="6530" spans="7:10" ht="15" customHeight="1">
      <c r="G6530" s="4"/>
      <c r="J6530" s="5"/>
    </row>
    <row r="6531" spans="7:10" ht="15" customHeight="1">
      <c r="G6531" s="4"/>
      <c r="J6531" s="5"/>
    </row>
    <row r="6532" spans="7:10" ht="15" customHeight="1">
      <c r="G6532" s="4"/>
      <c r="J6532" s="5"/>
    </row>
    <row r="6533" spans="7:10" ht="15" customHeight="1">
      <c r="G6533" s="4"/>
      <c r="J6533" s="5"/>
    </row>
    <row r="6534" spans="7:10" ht="15" customHeight="1">
      <c r="G6534" s="4"/>
      <c r="J6534" s="5"/>
    </row>
    <row r="6535" spans="7:10" ht="15" customHeight="1">
      <c r="G6535" s="4"/>
      <c r="J6535" s="5"/>
    </row>
    <row r="6536" spans="7:10" ht="15" customHeight="1">
      <c r="G6536" s="4"/>
      <c r="J6536" s="5"/>
    </row>
    <row r="6537" spans="7:10" ht="15" customHeight="1">
      <c r="G6537" s="4"/>
      <c r="J6537" s="5"/>
    </row>
    <row r="6538" spans="7:10" ht="15" customHeight="1">
      <c r="G6538" s="4"/>
      <c r="J6538" s="5"/>
    </row>
    <row r="6539" spans="7:10" ht="15" customHeight="1">
      <c r="G6539" s="4"/>
      <c r="J6539" s="5"/>
    </row>
    <row r="6540" spans="7:10" ht="15" customHeight="1">
      <c r="G6540" s="4"/>
      <c r="J6540" s="5"/>
    </row>
    <row r="6541" spans="7:10" ht="15" customHeight="1">
      <c r="G6541" s="4"/>
      <c r="J6541" s="5"/>
    </row>
    <row r="6542" spans="7:10" ht="15" customHeight="1">
      <c r="G6542" s="4"/>
      <c r="J6542" s="5"/>
    </row>
    <row r="6543" spans="7:10" ht="15" customHeight="1">
      <c r="G6543" s="4"/>
      <c r="J6543" s="5"/>
    </row>
    <row r="6544" spans="7:10" ht="15" customHeight="1">
      <c r="G6544" s="4"/>
      <c r="J6544" s="5"/>
    </row>
    <row r="6545" spans="7:10" ht="15" customHeight="1">
      <c r="G6545" s="4"/>
      <c r="J6545" s="5"/>
    </row>
    <row r="6546" spans="7:10" ht="15" customHeight="1">
      <c r="G6546" s="4"/>
      <c r="J6546" s="5"/>
    </row>
    <row r="6547" spans="7:10" ht="15" customHeight="1">
      <c r="G6547" s="4"/>
      <c r="J6547" s="5"/>
    </row>
    <row r="6548" spans="7:10" ht="15" customHeight="1">
      <c r="G6548" s="4"/>
      <c r="J6548" s="5"/>
    </row>
    <row r="6549" spans="7:10" ht="15" customHeight="1">
      <c r="G6549" s="4"/>
      <c r="J6549" s="5"/>
    </row>
    <row r="6550" spans="7:10" ht="15" customHeight="1">
      <c r="G6550" s="4"/>
      <c r="J6550" s="5"/>
    </row>
    <row r="6551" spans="7:10" ht="15" customHeight="1">
      <c r="G6551" s="4"/>
      <c r="J6551" s="5"/>
    </row>
    <row r="6552" spans="7:10" ht="15" customHeight="1">
      <c r="G6552" s="4"/>
      <c r="J6552" s="5"/>
    </row>
    <row r="6553" spans="7:10" ht="15" customHeight="1">
      <c r="J6553" s="5"/>
    </row>
    <row r="6554" spans="7:10" ht="15" customHeight="1">
      <c r="J6554" s="5"/>
    </row>
    <row r="6555" spans="7:10" ht="15" customHeight="1">
      <c r="J6555" s="5"/>
    </row>
    <row r="6556" spans="7:10" ht="15" customHeight="1">
      <c r="J6556" s="5"/>
    </row>
    <row r="6557" spans="7:10" ht="15" customHeight="1">
      <c r="J6557" s="5"/>
    </row>
    <row r="6558" spans="7:10" ht="15" customHeight="1">
      <c r="J6558" s="5"/>
    </row>
    <row r="6559" spans="7:10" ht="15" customHeight="1">
      <c r="J6559" s="5"/>
    </row>
    <row r="6560" spans="7:10" ht="15" customHeight="1">
      <c r="J6560" s="5"/>
    </row>
    <row r="6561" spans="10:10" ht="15" customHeight="1">
      <c r="J6561" s="5"/>
    </row>
    <row r="6562" spans="10:10" ht="15" customHeight="1">
      <c r="J6562" s="5"/>
    </row>
    <row r="6563" spans="10:10" ht="15" customHeight="1">
      <c r="J6563" s="5"/>
    </row>
    <row r="6564" spans="10:10" ht="15" customHeight="1">
      <c r="J6564" s="5"/>
    </row>
    <row r="6565" spans="10:10" ht="15" customHeight="1">
      <c r="J6565" s="5"/>
    </row>
    <row r="6566" spans="10:10" ht="15" customHeight="1">
      <c r="J6566" s="5"/>
    </row>
    <row r="6567" spans="10:10" ht="15" customHeight="1">
      <c r="J6567" s="5"/>
    </row>
    <row r="6568" spans="10:10" ht="15" customHeight="1">
      <c r="J6568" s="5"/>
    </row>
    <row r="6569" spans="10:10" ht="15" customHeight="1">
      <c r="J6569" s="5"/>
    </row>
    <row r="6570" spans="10:10" ht="15" customHeight="1">
      <c r="J6570" s="5"/>
    </row>
    <row r="6571" spans="10:10" ht="15" customHeight="1">
      <c r="J6571" s="5"/>
    </row>
    <row r="6572" spans="10:10" ht="15" customHeight="1">
      <c r="J6572" s="5"/>
    </row>
    <row r="6573" spans="10:10" ht="15" customHeight="1">
      <c r="J6573" s="5"/>
    </row>
    <row r="6574" spans="10:10" ht="15" customHeight="1">
      <c r="J6574" s="5"/>
    </row>
    <row r="6575" spans="10:10" ht="15" customHeight="1">
      <c r="J6575" s="5"/>
    </row>
    <row r="6576" spans="10:10" ht="15" customHeight="1">
      <c r="J6576" s="5"/>
    </row>
    <row r="6577" spans="10:10" ht="15" customHeight="1">
      <c r="J6577" s="5"/>
    </row>
    <row r="6578" spans="10:10" ht="15" customHeight="1">
      <c r="J6578" s="5"/>
    </row>
    <row r="6579" spans="10:10" ht="15" customHeight="1">
      <c r="J6579" s="5"/>
    </row>
    <row r="6580" spans="10:10" ht="15" customHeight="1">
      <c r="J6580" s="5"/>
    </row>
    <row r="6581" spans="10:10" ht="15" customHeight="1">
      <c r="J6581" s="5"/>
    </row>
    <row r="6582" spans="10:10" ht="15" customHeight="1">
      <c r="J6582" s="5"/>
    </row>
    <row r="6583" spans="10:10" ht="15" customHeight="1">
      <c r="J6583" s="5"/>
    </row>
    <row r="6584" spans="10:10" ht="15" customHeight="1">
      <c r="J6584" s="5"/>
    </row>
    <row r="6585" spans="10:10" ht="15" customHeight="1">
      <c r="J6585" s="5"/>
    </row>
    <row r="6586" spans="10:10" ht="15" customHeight="1">
      <c r="J6586" s="5"/>
    </row>
    <row r="6587" spans="10:10" ht="15" customHeight="1">
      <c r="J6587" s="5"/>
    </row>
    <row r="6588" spans="10:10" ht="15" customHeight="1">
      <c r="J6588" s="5"/>
    </row>
    <row r="6589" spans="10:10" ht="15" customHeight="1">
      <c r="J6589" s="5"/>
    </row>
    <row r="6590" spans="10:10" ht="15" customHeight="1">
      <c r="J6590" s="5"/>
    </row>
    <row r="6591" spans="10:10" ht="15" customHeight="1">
      <c r="J6591" s="5"/>
    </row>
    <row r="6592" spans="10:10" ht="15" customHeight="1">
      <c r="J6592" s="5"/>
    </row>
    <row r="6593" spans="10:10" ht="15" customHeight="1">
      <c r="J6593" s="5"/>
    </row>
    <row r="6594" spans="10:10" ht="15" customHeight="1">
      <c r="J6594" s="5"/>
    </row>
    <row r="6595" spans="10:10" ht="15" customHeight="1">
      <c r="J6595" s="5"/>
    </row>
    <row r="6596" spans="10:10" ht="15" customHeight="1">
      <c r="J6596" s="5"/>
    </row>
    <row r="6597" spans="10:10" ht="15" customHeight="1">
      <c r="J6597" s="5"/>
    </row>
    <row r="6598" spans="10:10" ht="15" customHeight="1">
      <c r="J6598" s="5"/>
    </row>
    <row r="6599" spans="10:10" ht="15" customHeight="1">
      <c r="J6599" s="5"/>
    </row>
    <row r="6600" spans="10:10" ht="15" customHeight="1">
      <c r="J6600" s="5"/>
    </row>
    <row r="6601" spans="10:10" ht="15" customHeight="1">
      <c r="J6601" s="5"/>
    </row>
    <row r="6602" spans="10:10" ht="15" customHeight="1">
      <c r="J6602" s="5"/>
    </row>
    <row r="6603" spans="10:10" ht="15" customHeight="1">
      <c r="J6603" s="5"/>
    </row>
    <row r="6604" spans="10:10" ht="15" customHeight="1">
      <c r="J6604" s="5"/>
    </row>
    <row r="6605" spans="10:10" ht="15" customHeight="1">
      <c r="J6605" s="5"/>
    </row>
    <row r="6606" spans="10:10" ht="15" customHeight="1">
      <c r="J6606" s="5"/>
    </row>
    <row r="6607" spans="10:10" ht="15" customHeight="1">
      <c r="J6607" s="5"/>
    </row>
    <row r="6608" spans="10:10" ht="15" customHeight="1">
      <c r="J6608" s="5"/>
    </row>
    <row r="6609" spans="10:10" ht="15" customHeight="1">
      <c r="J6609" s="5"/>
    </row>
    <row r="6610" spans="10:10" ht="15" customHeight="1">
      <c r="J6610" s="5"/>
    </row>
    <row r="6611" spans="10:10" ht="15" customHeight="1">
      <c r="J6611" s="5"/>
    </row>
    <row r="6612" spans="10:10" ht="15" customHeight="1">
      <c r="J6612" s="5"/>
    </row>
    <row r="6613" spans="10:10" ht="15" customHeight="1">
      <c r="J6613" s="5"/>
    </row>
    <row r="6614" spans="10:10" ht="15" customHeight="1">
      <c r="J6614" s="5"/>
    </row>
    <row r="6615" spans="10:10" ht="15" customHeight="1">
      <c r="J6615" s="5"/>
    </row>
    <row r="6616" spans="10:10" ht="15" customHeight="1">
      <c r="J6616" s="5"/>
    </row>
    <row r="6617" spans="10:10" ht="15" customHeight="1">
      <c r="J6617" s="5"/>
    </row>
    <row r="6618" spans="10:10" ht="15" customHeight="1">
      <c r="J6618" s="5"/>
    </row>
    <row r="6619" spans="10:10" ht="15" customHeight="1">
      <c r="J6619" s="5"/>
    </row>
    <row r="6620" spans="10:10" ht="15" customHeight="1">
      <c r="J6620" s="5"/>
    </row>
    <row r="6621" spans="10:10" ht="15" customHeight="1">
      <c r="J6621" s="5"/>
    </row>
    <row r="6622" spans="10:10" ht="15" customHeight="1">
      <c r="J6622" s="5"/>
    </row>
    <row r="6623" spans="10:10" ht="15" customHeight="1">
      <c r="J6623" s="5"/>
    </row>
    <row r="6624" spans="10:10" ht="15" customHeight="1">
      <c r="J6624" s="5"/>
    </row>
    <row r="6625" spans="10:10" ht="15" customHeight="1">
      <c r="J6625" s="5"/>
    </row>
    <row r="6626" spans="10:10" ht="15" customHeight="1">
      <c r="J6626" s="5"/>
    </row>
    <row r="6627" spans="10:10" ht="15" customHeight="1">
      <c r="J6627" s="5"/>
    </row>
    <row r="6628" spans="10:10" ht="15" customHeight="1">
      <c r="J6628" s="5"/>
    </row>
    <row r="6629" spans="10:10" ht="15" customHeight="1">
      <c r="J6629" s="5"/>
    </row>
    <row r="6630" spans="10:10" ht="15" customHeight="1">
      <c r="J6630" s="5"/>
    </row>
    <row r="6631" spans="10:10" ht="15" customHeight="1">
      <c r="J6631" s="5"/>
    </row>
    <row r="6632" spans="10:10" ht="15" customHeight="1">
      <c r="J6632" s="5"/>
    </row>
    <row r="6633" spans="10:10" ht="15" customHeight="1">
      <c r="J6633" s="5"/>
    </row>
    <row r="6634" spans="10:10" ht="15" customHeight="1">
      <c r="J6634" s="5"/>
    </row>
    <row r="6635" spans="10:10" ht="15" customHeight="1">
      <c r="J6635" s="5"/>
    </row>
    <row r="6636" spans="10:10" ht="15" customHeight="1">
      <c r="J6636" s="5"/>
    </row>
    <row r="6637" spans="10:10" ht="15" customHeight="1">
      <c r="J6637" s="5"/>
    </row>
    <row r="6638" spans="10:10" ht="15" customHeight="1">
      <c r="J6638" s="5"/>
    </row>
    <row r="6639" spans="10:10" ht="15" customHeight="1">
      <c r="J6639" s="5"/>
    </row>
    <row r="6640" spans="10:10" ht="15" customHeight="1">
      <c r="J6640" s="5"/>
    </row>
    <row r="6641" spans="10:10" ht="15" customHeight="1">
      <c r="J6641" s="5"/>
    </row>
    <row r="6642" spans="10:10" ht="15" customHeight="1">
      <c r="J6642" s="5"/>
    </row>
    <row r="6643" spans="10:10" ht="15" customHeight="1">
      <c r="J6643" s="5"/>
    </row>
    <row r="6644" spans="10:10" ht="15" customHeight="1">
      <c r="J6644" s="5"/>
    </row>
    <row r="6645" spans="10:10" ht="15" customHeight="1">
      <c r="J6645" s="5"/>
    </row>
    <row r="6646" spans="10:10" ht="15" customHeight="1">
      <c r="J6646" s="5"/>
    </row>
    <row r="6647" spans="10:10" ht="15" customHeight="1">
      <c r="J6647" s="5"/>
    </row>
    <row r="6648" spans="10:10" ht="15" customHeight="1">
      <c r="J6648" s="5"/>
    </row>
    <row r="6649" spans="10:10" ht="15" customHeight="1">
      <c r="J6649" s="5"/>
    </row>
    <row r="6650" spans="10:10" ht="15" customHeight="1">
      <c r="J6650" s="5"/>
    </row>
    <row r="6651" spans="10:10" ht="15" customHeight="1">
      <c r="J6651" s="5"/>
    </row>
    <row r="6652" spans="10:10" ht="15" customHeight="1">
      <c r="J6652" s="5"/>
    </row>
    <row r="6653" spans="10:10" ht="15" customHeight="1">
      <c r="J6653" s="5"/>
    </row>
    <row r="6654" spans="10:10" ht="15" customHeight="1">
      <c r="J6654" s="5"/>
    </row>
    <row r="6655" spans="10:10" ht="15" customHeight="1">
      <c r="J6655" s="5"/>
    </row>
    <row r="6656" spans="10:10" ht="15" customHeight="1">
      <c r="J6656" s="5"/>
    </row>
    <row r="6657" spans="10:10" ht="15" customHeight="1">
      <c r="J6657" s="5"/>
    </row>
    <row r="6658" spans="10:10" ht="15" customHeight="1">
      <c r="J6658" s="5"/>
    </row>
    <row r="6659" spans="10:10" ht="15" customHeight="1">
      <c r="J6659" s="5"/>
    </row>
    <row r="6660" spans="10:10" ht="15" customHeight="1">
      <c r="J6660" s="5"/>
    </row>
    <row r="6661" spans="10:10" ht="15" customHeight="1">
      <c r="J6661" s="5"/>
    </row>
    <row r="6662" spans="10:10" ht="15" customHeight="1">
      <c r="J6662" s="5"/>
    </row>
    <row r="6663" spans="10:10" ht="15" customHeight="1">
      <c r="J6663" s="5"/>
    </row>
    <row r="6664" spans="10:10" ht="15" customHeight="1">
      <c r="J6664" s="5"/>
    </row>
    <row r="6665" spans="10:10" ht="15" customHeight="1">
      <c r="J6665" s="5"/>
    </row>
    <row r="6666" spans="10:10" ht="15" customHeight="1">
      <c r="J6666" s="5"/>
    </row>
    <row r="6667" spans="10:10" ht="15" customHeight="1">
      <c r="J6667" s="5"/>
    </row>
    <row r="6668" spans="10:10" ht="15" customHeight="1">
      <c r="J6668" s="5"/>
    </row>
    <row r="6669" spans="10:10" ht="15" customHeight="1">
      <c r="J6669" s="5"/>
    </row>
    <row r="6670" spans="10:10" ht="15" customHeight="1">
      <c r="J6670" s="5"/>
    </row>
    <row r="6671" spans="10:10" ht="15" customHeight="1">
      <c r="J6671" s="5"/>
    </row>
    <row r="6672" spans="10:10" ht="15" customHeight="1">
      <c r="J6672" s="5"/>
    </row>
    <row r="6673" spans="10:10" ht="15" customHeight="1">
      <c r="J6673" s="5"/>
    </row>
    <row r="6674" spans="10:10" ht="15" customHeight="1">
      <c r="J6674" s="5"/>
    </row>
    <row r="6675" spans="10:10" ht="15" customHeight="1">
      <c r="J6675" s="5"/>
    </row>
    <row r="6676" spans="10:10" ht="15" customHeight="1">
      <c r="J6676" s="5"/>
    </row>
    <row r="6677" spans="10:10" ht="15" customHeight="1">
      <c r="J6677" s="5"/>
    </row>
    <row r="6678" spans="10:10" ht="15" customHeight="1">
      <c r="J6678" s="5"/>
    </row>
    <row r="6679" spans="10:10" ht="15" customHeight="1">
      <c r="J6679" s="5"/>
    </row>
    <row r="6680" spans="10:10" ht="15" customHeight="1">
      <c r="J6680" s="5"/>
    </row>
    <row r="6681" spans="10:10" ht="15" customHeight="1">
      <c r="J6681" s="5"/>
    </row>
    <row r="6682" spans="10:10" ht="15" customHeight="1">
      <c r="J6682" s="5"/>
    </row>
    <row r="6683" spans="10:10" ht="15" customHeight="1">
      <c r="J6683" s="5"/>
    </row>
    <row r="6684" spans="10:10" ht="15" customHeight="1">
      <c r="J6684" s="5"/>
    </row>
    <row r="6685" spans="10:10" ht="15" customHeight="1">
      <c r="J6685" s="5"/>
    </row>
    <row r="6686" spans="10:10" ht="15" customHeight="1">
      <c r="J6686" s="5"/>
    </row>
    <row r="6687" spans="10:10" ht="15" customHeight="1">
      <c r="J6687" s="5"/>
    </row>
    <row r="6688" spans="10:10" ht="15" customHeight="1">
      <c r="J6688" s="5"/>
    </row>
    <row r="6689" spans="10:10" ht="15" customHeight="1">
      <c r="J6689" s="5"/>
    </row>
    <row r="6690" spans="10:10" ht="15" customHeight="1">
      <c r="J6690" s="5"/>
    </row>
    <row r="6691" spans="10:10" ht="15" customHeight="1">
      <c r="J6691" s="5"/>
    </row>
    <row r="6692" spans="10:10" ht="15" customHeight="1">
      <c r="J6692" s="5"/>
    </row>
    <row r="6693" spans="10:10" ht="15" customHeight="1">
      <c r="J6693" s="5"/>
    </row>
    <row r="6694" spans="10:10" ht="15" customHeight="1">
      <c r="J6694" s="5"/>
    </row>
    <row r="6695" spans="10:10" ht="15" customHeight="1">
      <c r="J6695" s="5"/>
    </row>
    <row r="6696" spans="10:10" ht="15" customHeight="1">
      <c r="J6696" s="5"/>
    </row>
    <row r="6697" spans="10:10" ht="15" customHeight="1">
      <c r="J6697" s="5"/>
    </row>
    <row r="6698" spans="10:10" ht="15" customHeight="1">
      <c r="J6698" s="5"/>
    </row>
    <row r="6699" spans="10:10" ht="15" customHeight="1">
      <c r="J6699" s="5"/>
    </row>
    <row r="6700" spans="10:10" ht="15" customHeight="1">
      <c r="J6700" s="5"/>
    </row>
    <row r="6701" spans="10:10" ht="15" customHeight="1">
      <c r="J6701" s="5"/>
    </row>
    <row r="6702" spans="10:10" ht="15" customHeight="1">
      <c r="J6702" s="5"/>
    </row>
    <row r="6703" spans="10:10" ht="15" customHeight="1">
      <c r="J6703" s="5"/>
    </row>
    <row r="6704" spans="10:10" ht="15" customHeight="1">
      <c r="J6704" s="5"/>
    </row>
    <row r="6705" spans="10:10" ht="15" customHeight="1">
      <c r="J6705" s="5"/>
    </row>
    <row r="6706" spans="10:10" ht="15" customHeight="1">
      <c r="J6706" s="5"/>
    </row>
    <row r="6707" spans="10:10" ht="15" customHeight="1">
      <c r="J6707" s="5"/>
    </row>
    <row r="6708" spans="10:10" ht="15" customHeight="1">
      <c r="J6708" s="5"/>
    </row>
    <row r="6709" spans="10:10" ht="15" customHeight="1">
      <c r="J6709" s="5"/>
    </row>
    <row r="6710" spans="10:10" ht="15" customHeight="1">
      <c r="J6710" s="5"/>
    </row>
    <row r="6711" spans="10:10" ht="15" customHeight="1">
      <c r="J6711" s="5"/>
    </row>
    <row r="6712" spans="10:10" ht="15" customHeight="1">
      <c r="J6712" s="5"/>
    </row>
    <row r="6713" spans="10:10" ht="15" customHeight="1">
      <c r="J6713" s="5"/>
    </row>
    <row r="6714" spans="10:10" ht="15" customHeight="1">
      <c r="J6714" s="5"/>
    </row>
    <row r="6715" spans="10:10" ht="15" customHeight="1">
      <c r="J6715" s="5"/>
    </row>
    <row r="6716" spans="10:10" ht="15" customHeight="1">
      <c r="J6716" s="5"/>
    </row>
    <row r="6717" spans="10:10" ht="15" customHeight="1">
      <c r="J6717" s="5"/>
    </row>
    <row r="6718" spans="10:10" ht="15" customHeight="1">
      <c r="J6718" s="5"/>
    </row>
    <row r="6719" spans="10:10" ht="15" customHeight="1">
      <c r="J6719" s="5"/>
    </row>
    <row r="6720" spans="10:10" ht="15" customHeight="1">
      <c r="J6720" s="5"/>
    </row>
    <row r="6721" spans="10:10" ht="15" customHeight="1">
      <c r="J6721" s="5"/>
    </row>
    <row r="6722" spans="10:10" ht="15" customHeight="1">
      <c r="J6722" s="5"/>
    </row>
    <row r="6723" spans="10:10" ht="15" customHeight="1">
      <c r="J6723" s="5"/>
    </row>
    <row r="6724" spans="10:10" ht="15" customHeight="1">
      <c r="J6724" s="5"/>
    </row>
    <row r="6725" spans="10:10" ht="15" customHeight="1">
      <c r="J6725" s="5"/>
    </row>
    <row r="6726" spans="10:10" ht="15" customHeight="1">
      <c r="J6726" s="5"/>
    </row>
    <row r="6727" spans="10:10" ht="15" customHeight="1">
      <c r="J6727" s="5"/>
    </row>
    <row r="6728" spans="10:10" ht="15" customHeight="1">
      <c r="J6728" s="5"/>
    </row>
    <row r="6729" spans="10:10" ht="15" customHeight="1">
      <c r="J6729" s="5"/>
    </row>
    <row r="6730" spans="10:10" ht="15" customHeight="1">
      <c r="J6730" s="5"/>
    </row>
    <row r="6731" spans="10:10" ht="15" customHeight="1">
      <c r="J6731" s="5"/>
    </row>
    <row r="6732" spans="10:10" ht="15" customHeight="1">
      <c r="J6732" s="5"/>
    </row>
    <row r="6733" spans="10:10" ht="15" customHeight="1">
      <c r="J6733" s="5"/>
    </row>
    <row r="6734" spans="10:10" ht="15" customHeight="1">
      <c r="J6734" s="5"/>
    </row>
    <row r="6735" spans="10:10" ht="15" customHeight="1">
      <c r="J6735" s="5"/>
    </row>
    <row r="6736" spans="10:10" ht="15" customHeight="1">
      <c r="J6736" s="5"/>
    </row>
    <row r="6737" spans="10:10" ht="15" customHeight="1">
      <c r="J6737" s="5"/>
    </row>
    <row r="6738" spans="10:10" ht="15" customHeight="1">
      <c r="J6738" s="5"/>
    </row>
    <row r="6739" spans="10:10" ht="15" customHeight="1">
      <c r="J6739" s="5"/>
    </row>
    <row r="6740" spans="10:10" ht="15" customHeight="1">
      <c r="J6740" s="5"/>
    </row>
    <row r="6741" spans="10:10" ht="15" customHeight="1">
      <c r="J6741" s="5"/>
    </row>
    <row r="6742" spans="10:10" ht="15" customHeight="1">
      <c r="J6742" s="5"/>
    </row>
    <row r="6743" spans="10:10" ht="15" customHeight="1">
      <c r="J6743" s="5"/>
    </row>
    <row r="6744" spans="10:10" ht="15" customHeight="1">
      <c r="J6744" s="5"/>
    </row>
    <row r="6745" spans="10:10" ht="15" customHeight="1">
      <c r="J6745" s="5"/>
    </row>
    <row r="6746" spans="10:10" ht="15" customHeight="1">
      <c r="J6746" s="5"/>
    </row>
    <row r="6747" spans="10:10" ht="15" customHeight="1">
      <c r="J6747" s="5"/>
    </row>
    <row r="6748" spans="10:10" ht="15" customHeight="1">
      <c r="J6748" s="5"/>
    </row>
    <row r="6749" spans="10:10" ht="15" customHeight="1">
      <c r="J6749" s="5"/>
    </row>
    <row r="6750" spans="10:10" ht="15" customHeight="1">
      <c r="J6750" s="5"/>
    </row>
    <row r="6751" spans="10:10" ht="15" customHeight="1">
      <c r="J6751" s="5"/>
    </row>
    <row r="6752" spans="10:10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</sheetData>
  <mergeCells count="260">
    <mergeCell ref="B6472:M6472"/>
    <mergeCell ref="B6408:M6409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P4688:P4693"/>
    <mergeCell ref="B5046:D5046"/>
    <mergeCell ref="B5043:M5043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B4163:D4163"/>
    <mergeCell ref="Q3170:U3172"/>
    <mergeCell ref="F2866:I2867"/>
    <mergeCell ref="Q3399:U3399"/>
    <mergeCell ref="F3574:I3574"/>
    <mergeCell ref="F3569:I3570"/>
    <mergeCell ref="B4028:D4028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424:U3424"/>
    <mergeCell ref="Q3379:U3380"/>
    <mergeCell ref="Q3310:U3311"/>
    <mergeCell ref="B4480:D4480"/>
    <mergeCell ref="P4481:Q4481"/>
    <mergeCell ref="F4460:I4461"/>
    <mergeCell ref="B4367:D4367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23:M5023"/>
    <mergeCell ref="B5011:M5012"/>
    <mergeCell ref="P5002:P500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B5472:M5473"/>
    <mergeCell ref="B5294:D5294"/>
    <mergeCell ref="B5200:M5200"/>
    <mergeCell ref="B5201:M5201"/>
    <mergeCell ref="B5273:M5273"/>
    <mergeCell ref="B5271:M5271"/>
    <mergeCell ref="Q6051:Q6052"/>
    <mergeCell ref="P6052:P6056"/>
    <mergeCell ref="B6017:M6018"/>
    <mergeCell ref="P5954:P5959"/>
    <mergeCell ref="Q5951:Q5952"/>
    <mergeCell ref="B5653:M5653"/>
    <mergeCell ref="B5585:M5585"/>
    <mergeCell ref="B5929:M5929"/>
    <mergeCell ref="B5856:M5856"/>
    <mergeCell ref="P5840:P5842"/>
    <mergeCell ref="B5824:M5825"/>
    <mergeCell ref="B5845:M5845"/>
    <mergeCell ref="P5239:Q5243"/>
    <mergeCell ref="B5228:D5228"/>
    <mergeCell ref="B5272:D5272"/>
    <mergeCell ref="P5276:P5277"/>
    <mergeCell ref="B5249:D5249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P4781:P4782"/>
    <mergeCell ref="B6200:M6200"/>
    <mergeCell ref="B5744:M5745"/>
    <mergeCell ref="B5570:M5570"/>
    <mergeCell ref="B5318:D5318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60"/>
  <sheetViews>
    <sheetView zoomScaleNormal="100" workbookViewId="0">
      <pane xSplit="1" ySplit="2" topLeftCell="B4041" activePane="bottomRight" state="frozen"/>
      <selection pane="topRight" activeCell="B1" sqref="B1"/>
      <selection pane="bottomLeft" activeCell="A3" sqref="A3"/>
      <selection pane="bottomRight" activeCell="E4060" sqref="E4060"/>
    </sheetView>
  </sheetViews>
  <sheetFormatPr defaultColWidth="8.88671875" defaultRowHeight="15" customHeight="1"/>
  <cols>
    <col min="1" max="1" width="10.44140625" style="410" customWidth="1"/>
    <col min="2" max="2" width="9.33203125" style="411" customWidth="1"/>
    <col min="3" max="3" width="9.44140625" style="411" customWidth="1"/>
    <col min="4" max="4" width="8" style="412" customWidth="1"/>
    <col min="5" max="6" width="9.5546875" style="413" customWidth="1"/>
    <col min="7" max="7" width="9.21875" style="414" hidden="1" customWidth="1"/>
    <col min="8" max="8" width="8" style="402" hidden="1" customWidth="1"/>
    <col min="9" max="9" width="9.21875" style="403" hidden="1" customWidth="1"/>
    <col min="10" max="16384" width="8.88671875" style="404"/>
  </cols>
  <sheetData>
    <row r="1" spans="1:9" ht="15" customHeight="1">
      <c r="A1" s="690" t="s">
        <v>64</v>
      </c>
      <c r="B1" s="690"/>
      <c r="C1" s="690"/>
      <c r="D1" s="690"/>
      <c r="E1" s="690"/>
      <c r="F1" s="690"/>
      <c r="G1" s="690"/>
    </row>
    <row r="2" spans="1:9" s="409" customFormat="1" ht="15" customHeight="1">
      <c r="A2" s="405" t="s">
        <v>0</v>
      </c>
      <c r="B2" s="406" t="s">
        <v>65</v>
      </c>
      <c r="C2" s="406" t="s">
        <v>66</v>
      </c>
      <c r="D2" s="406" t="s">
        <v>67</v>
      </c>
      <c r="E2" s="407" t="s">
        <v>68</v>
      </c>
      <c r="F2" s="407" t="s">
        <v>69</v>
      </c>
      <c r="G2" s="408" t="s">
        <v>70</v>
      </c>
      <c r="H2" s="409" t="s">
        <v>71</v>
      </c>
      <c r="I2" s="406" t="s">
        <v>72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691" t="s">
        <v>73</v>
      </c>
      <c r="C68" s="691"/>
      <c r="D68" s="691"/>
    </row>
    <row r="69" spans="1:4" ht="15" customHeight="1">
      <c r="A69" s="410">
        <v>39181</v>
      </c>
      <c r="B69" s="691"/>
      <c r="C69" s="691"/>
      <c r="D69" s="691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692" t="s">
        <v>26</v>
      </c>
      <c r="B103" s="692"/>
      <c r="C103" s="692"/>
      <c r="D103" s="692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680" t="s">
        <v>74</v>
      </c>
      <c r="C313" s="680"/>
      <c r="D313" s="680"/>
      <c r="E313" s="680"/>
      <c r="F313" s="680"/>
      <c r="G313" s="680"/>
      <c r="H313" s="428"/>
      <c r="I313" s="428"/>
      <c r="J313" s="428"/>
      <c r="K313" s="428"/>
    </row>
    <row r="314" spans="1:11" ht="15" customHeight="1">
      <c r="A314" s="425">
        <v>39531</v>
      </c>
      <c r="B314" s="680"/>
      <c r="C314" s="680"/>
      <c r="D314" s="680"/>
      <c r="E314" s="680"/>
      <c r="F314" s="680"/>
      <c r="G314" s="680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680" t="s">
        <v>75</v>
      </c>
      <c r="C344" s="680"/>
      <c r="D344" s="680"/>
      <c r="E344" s="680"/>
      <c r="F344" s="680"/>
      <c r="G344" s="680"/>
      <c r="H344" s="680"/>
      <c r="I344" s="680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680" t="s">
        <v>76</v>
      </c>
      <c r="C359" s="680"/>
      <c r="D359" s="680"/>
      <c r="E359" s="680"/>
      <c r="F359" s="680"/>
      <c r="G359" s="680"/>
      <c r="H359" s="680"/>
      <c r="I359" s="680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680" t="s">
        <v>77</v>
      </c>
      <c r="C424" s="680"/>
      <c r="D424" s="680"/>
      <c r="E424" s="680"/>
      <c r="F424" s="680"/>
      <c r="G424" s="680"/>
      <c r="H424" s="680"/>
      <c r="I424" s="680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680" t="s">
        <v>78</v>
      </c>
      <c r="C511" s="680"/>
      <c r="D511" s="680"/>
      <c r="E511" s="680"/>
      <c r="F511" s="680"/>
      <c r="G511" s="680"/>
      <c r="H511" s="680"/>
      <c r="I511" s="680"/>
      <c r="J511" s="680"/>
      <c r="K511" s="680"/>
    </row>
    <row r="512" spans="1:11" ht="15" customHeight="1">
      <c r="A512" s="425">
        <v>39807</v>
      </c>
      <c r="B512" s="680"/>
      <c r="C512" s="680"/>
      <c r="D512" s="680"/>
      <c r="E512" s="680"/>
      <c r="F512" s="680"/>
      <c r="G512" s="680"/>
      <c r="H512" s="680"/>
      <c r="I512" s="680"/>
      <c r="J512" s="680"/>
      <c r="K512" s="680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680" t="s">
        <v>79</v>
      </c>
      <c r="C587" s="680"/>
      <c r="D587" s="680"/>
      <c r="E587" s="680"/>
      <c r="F587" s="680"/>
      <c r="G587" s="680"/>
      <c r="H587" s="680"/>
      <c r="I587" s="680"/>
    </row>
    <row r="588" spans="1:9" ht="15" customHeight="1">
      <c r="A588" s="425">
        <v>39916</v>
      </c>
      <c r="B588" s="680"/>
      <c r="C588" s="680"/>
      <c r="D588" s="680"/>
      <c r="E588" s="680"/>
      <c r="F588" s="680"/>
      <c r="G588" s="680"/>
      <c r="H588" s="680"/>
      <c r="I588" s="680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686" t="s">
        <v>80</v>
      </c>
      <c r="C603" s="686"/>
      <c r="D603" s="686"/>
      <c r="E603" s="686"/>
      <c r="F603" s="686"/>
      <c r="G603" s="686"/>
      <c r="H603" s="686"/>
      <c r="I603" s="686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686" t="s">
        <v>81</v>
      </c>
      <c r="C618" s="686"/>
      <c r="D618" s="686"/>
      <c r="E618" s="686"/>
      <c r="F618" s="686"/>
      <c r="G618" s="686"/>
      <c r="H618" s="686"/>
      <c r="I618" s="686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688" t="s">
        <v>82</v>
      </c>
      <c r="C771" s="688"/>
      <c r="D771" s="688"/>
      <c r="E771" s="688"/>
      <c r="F771" s="688"/>
      <c r="G771" s="688"/>
      <c r="H771" s="688"/>
      <c r="I771" s="688"/>
    </row>
    <row r="772" spans="1:9" ht="15" customHeight="1">
      <c r="A772" s="410">
        <v>40175</v>
      </c>
      <c r="B772" s="688"/>
      <c r="C772" s="688"/>
      <c r="D772" s="688"/>
      <c r="E772" s="688"/>
      <c r="F772" s="688"/>
      <c r="G772" s="688"/>
      <c r="H772" s="688"/>
      <c r="I772" s="688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688" t="s">
        <v>83</v>
      </c>
      <c r="C840" s="688"/>
      <c r="D840" s="688"/>
      <c r="E840" s="688"/>
      <c r="F840" s="688"/>
      <c r="G840" s="688"/>
      <c r="H840" s="688"/>
      <c r="I840" s="688"/>
    </row>
    <row r="841" spans="1:9" ht="15" customHeight="1">
      <c r="A841" s="410">
        <v>40273</v>
      </c>
      <c r="B841" s="688"/>
      <c r="C841" s="688"/>
      <c r="D841" s="688"/>
      <c r="E841" s="688"/>
      <c r="F841" s="688"/>
      <c r="G841" s="688"/>
      <c r="H841" s="688"/>
      <c r="I841" s="688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689" t="s">
        <v>84</v>
      </c>
      <c r="C880" s="689"/>
      <c r="D880" s="689"/>
      <c r="E880" s="689"/>
      <c r="F880" s="689"/>
      <c r="G880" s="689"/>
      <c r="H880" s="689"/>
      <c r="I880" s="689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686" t="s">
        <v>84</v>
      </c>
      <c r="C945" s="686"/>
      <c r="D945" s="686"/>
      <c r="E945" s="686"/>
      <c r="F945" s="686"/>
      <c r="G945" s="686"/>
      <c r="H945" s="686"/>
      <c r="I945" s="686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688" t="s">
        <v>83</v>
      </c>
      <c r="C1030" s="688"/>
      <c r="D1030" s="688"/>
      <c r="E1030" s="688"/>
      <c r="F1030" s="688"/>
      <c r="G1030" s="688"/>
      <c r="H1030" s="688"/>
      <c r="I1030" s="688"/>
    </row>
    <row r="1031" spans="1:9" ht="15" customHeight="1">
      <c r="A1031" s="410">
        <v>40540</v>
      </c>
      <c r="B1031" s="688"/>
      <c r="C1031" s="688"/>
      <c r="D1031" s="688"/>
      <c r="E1031" s="688"/>
      <c r="F1031" s="688"/>
      <c r="G1031" s="688"/>
      <c r="H1031" s="688"/>
      <c r="I1031" s="688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687" t="s">
        <v>84</v>
      </c>
      <c r="C1035" s="687"/>
      <c r="D1035" s="687"/>
      <c r="E1035" s="687"/>
      <c r="F1035" s="687"/>
      <c r="G1035" s="687"/>
      <c r="H1035" s="687"/>
      <c r="I1035" s="687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688" t="s">
        <v>83</v>
      </c>
      <c r="C1114" s="688"/>
      <c r="D1114" s="688"/>
      <c r="E1114" s="688"/>
      <c r="F1114" s="688"/>
      <c r="G1114" s="688"/>
      <c r="H1114" s="688"/>
      <c r="I1114" s="688"/>
    </row>
    <row r="1115" spans="1:9" ht="15" customHeight="1">
      <c r="A1115" s="410">
        <v>40658</v>
      </c>
      <c r="B1115" s="688"/>
      <c r="C1115" s="688"/>
      <c r="D1115" s="688"/>
      <c r="E1115" s="688"/>
      <c r="F1115" s="688"/>
      <c r="G1115" s="688"/>
      <c r="H1115" s="688"/>
      <c r="I1115" s="688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689" t="s">
        <v>84</v>
      </c>
      <c r="C1119" s="689"/>
      <c r="D1119" s="689"/>
      <c r="E1119" s="689"/>
      <c r="F1119" s="689"/>
      <c r="G1119" s="689"/>
      <c r="H1119" s="689"/>
      <c r="I1119" s="689"/>
    </row>
    <row r="1120" spans="1:9" ht="15" customHeight="1">
      <c r="A1120" s="410">
        <v>40665</v>
      </c>
      <c r="B1120" s="687" t="s">
        <v>84</v>
      </c>
      <c r="C1120" s="687"/>
      <c r="D1120" s="687"/>
      <c r="E1120" s="687"/>
      <c r="F1120" s="687"/>
      <c r="G1120" s="687"/>
      <c r="H1120" s="687"/>
      <c r="I1120" s="687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686" t="s">
        <v>84</v>
      </c>
      <c r="C1140" s="686"/>
      <c r="D1140" s="686"/>
      <c r="E1140" s="686"/>
      <c r="F1140" s="686"/>
      <c r="G1140" s="686"/>
      <c r="H1140" s="686"/>
      <c r="I1140" s="686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686" t="s">
        <v>84</v>
      </c>
      <c r="C1205" s="686"/>
      <c r="D1205" s="686"/>
      <c r="E1205" s="686"/>
      <c r="F1205" s="686"/>
      <c r="G1205" s="686"/>
      <c r="H1205" s="686"/>
      <c r="I1205" s="686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686" t="s">
        <v>84</v>
      </c>
      <c r="C1290" s="686"/>
      <c r="D1290" s="686"/>
      <c r="E1290" s="686"/>
      <c r="F1290" s="686"/>
      <c r="G1290" s="686"/>
      <c r="H1290" s="686"/>
      <c r="I1290" s="686"/>
    </row>
    <row r="1291" spans="1:9" ht="15" customHeight="1">
      <c r="A1291" s="410">
        <v>40904</v>
      </c>
      <c r="B1291" s="686"/>
      <c r="C1291" s="686"/>
      <c r="D1291" s="686"/>
      <c r="E1291" s="686"/>
      <c r="F1291" s="686"/>
      <c r="G1291" s="686"/>
      <c r="H1291" s="686"/>
      <c r="I1291" s="686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686" t="s">
        <v>84</v>
      </c>
      <c r="C1295" s="686"/>
      <c r="D1295" s="686"/>
      <c r="E1295" s="686"/>
      <c r="F1295" s="686"/>
      <c r="G1295" s="686"/>
      <c r="H1295" s="686"/>
      <c r="I1295" s="686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686" t="s">
        <v>84</v>
      </c>
      <c r="C1364" s="686"/>
      <c r="D1364" s="686"/>
      <c r="E1364" s="686"/>
      <c r="F1364" s="686"/>
      <c r="G1364" s="686"/>
      <c r="H1364" s="686"/>
      <c r="I1364" s="686"/>
    </row>
    <row r="1365" spans="1:9" ht="15" customHeight="1">
      <c r="A1365" s="410">
        <v>41008</v>
      </c>
      <c r="B1365" s="686"/>
      <c r="C1365" s="686"/>
      <c r="D1365" s="686"/>
      <c r="E1365" s="686"/>
      <c r="F1365" s="686"/>
      <c r="G1365" s="686"/>
      <c r="H1365" s="686"/>
      <c r="I1365" s="686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686" t="s">
        <v>85</v>
      </c>
      <c r="C1385" s="686"/>
      <c r="D1385" s="686"/>
      <c r="E1385" s="686"/>
      <c r="F1385" s="686"/>
      <c r="G1385" s="686"/>
      <c r="H1385" s="686"/>
      <c r="I1385" s="686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686" t="s">
        <v>85</v>
      </c>
      <c r="C1405" s="686"/>
      <c r="D1405" s="686"/>
      <c r="E1405" s="686"/>
      <c r="F1405" s="686"/>
      <c r="G1405" s="686"/>
      <c r="H1405" s="686"/>
      <c r="I1405" s="686"/>
    </row>
    <row r="1406" spans="1:9" ht="15" customHeight="1">
      <c r="A1406" s="410">
        <v>41065</v>
      </c>
      <c r="B1406" s="686"/>
      <c r="C1406" s="686"/>
      <c r="D1406" s="686"/>
      <c r="E1406" s="686"/>
      <c r="F1406" s="686"/>
      <c r="G1406" s="686"/>
      <c r="H1406" s="686"/>
      <c r="I1406" s="686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686" t="s">
        <v>85</v>
      </c>
      <c r="C1465" s="686"/>
      <c r="D1465" s="686"/>
      <c r="E1465" s="686"/>
      <c r="F1465" s="686"/>
      <c r="G1465" s="686"/>
      <c r="H1465" s="686"/>
      <c r="I1465" s="686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685" t="s">
        <v>86</v>
      </c>
      <c r="C1551" s="685"/>
      <c r="D1551" s="685"/>
    </row>
    <row r="1552" spans="1:4" ht="15" customHeight="1">
      <c r="A1552" s="410">
        <v>41269</v>
      </c>
      <c r="B1552" s="685" t="s">
        <v>86</v>
      </c>
      <c r="C1552" s="685"/>
      <c r="D1552" s="685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685" t="s">
        <v>86</v>
      </c>
      <c r="C1556" s="685"/>
      <c r="D1556" s="685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684" t="s">
        <v>86</v>
      </c>
      <c r="C1619" s="684"/>
      <c r="D1619" s="684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685" t="s">
        <v>86</v>
      </c>
      <c r="C1620" s="685"/>
      <c r="D1620" s="685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685" t="s">
        <v>86</v>
      </c>
      <c r="C1645" s="685"/>
      <c r="D1645" s="685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685" t="s">
        <v>86</v>
      </c>
      <c r="C1660" s="685"/>
      <c r="D1660" s="685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685" t="s">
        <v>86</v>
      </c>
      <c r="C1725" s="685"/>
      <c r="D1725" s="685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685" t="s">
        <v>86</v>
      </c>
      <c r="C1812" s="685"/>
      <c r="D1812" s="685"/>
    </row>
    <row r="1813" spans="1:9" ht="15" customHeight="1">
      <c r="A1813" s="410">
        <v>41634</v>
      </c>
      <c r="B1813" s="685" t="s">
        <v>86</v>
      </c>
      <c r="C1813" s="685"/>
      <c r="D1813" s="685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686" t="s">
        <v>87</v>
      </c>
      <c r="D1893" s="686"/>
    </row>
    <row r="1894" spans="1:9" ht="15" customHeight="1">
      <c r="A1894" s="410">
        <v>41750</v>
      </c>
      <c r="C1894" s="686"/>
      <c r="D1894" s="686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685" t="s">
        <v>86</v>
      </c>
      <c r="C1904" s="685"/>
      <c r="D1904" s="685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685" t="s">
        <v>86</v>
      </c>
      <c r="C1919" s="685"/>
      <c r="D1919" s="685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685" t="s">
        <v>88</v>
      </c>
      <c r="C1984" s="685"/>
      <c r="D1984" s="685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685" t="s">
        <v>88</v>
      </c>
      <c r="C2072" s="685"/>
      <c r="D2072" s="685"/>
    </row>
    <row r="2073" spans="1:9" ht="15" customHeight="1">
      <c r="A2073" s="410">
        <v>41999</v>
      </c>
      <c r="B2073" s="685"/>
      <c r="C2073" s="685"/>
      <c r="D2073" s="685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685" t="s">
        <v>88</v>
      </c>
      <c r="C2142" s="685"/>
      <c r="D2142" s="685"/>
      <c r="E2142" s="422"/>
      <c r="F2142" s="422"/>
    </row>
    <row r="2143" spans="1:9" ht="15" customHeight="1">
      <c r="A2143" s="410">
        <v>42100</v>
      </c>
      <c r="B2143" s="685"/>
      <c r="C2143" s="685"/>
      <c r="D2143" s="685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685" t="s">
        <v>88</v>
      </c>
      <c r="C2163" s="685"/>
      <c r="D2163" s="685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685" t="s">
        <v>88</v>
      </c>
      <c r="C2178" s="685"/>
      <c r="D2178" s="685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684" t="s">
        <v>88</v>
      </c>
      <c r="C2248" s="684"/>
      <c r="D2248" s="684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680" t="s">
        <v>88</v>
      </c>
      <c r="C2332" s="680"/>
      <c r="D2332" s="680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681" t="s">
        <v>89</v>
      </c>
      <c r="C2421" s="681"/>
      <c r="D2421" s="681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680" t="s">
        <v>89</v>
      </c>
      <c r="C2441" s="680"/>
      <c r="D2441" s="680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680" t="s">
        <v>89</v>
      </c>
      <c r="C2506" s="680"/>
      <c r="D2506" s="680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683" t="s">
        <v>90</v>
      </c>
      <c r="C2591" s="683"/>
      <c r="D2591" s="683"/>
      <c r="E2591" s="264"/>
    </row>
    <row r="2592" spans="1:5" ht="15" customHeight="1">
      <c r="A2592" s="3">
        <v>42731</v>
      </c>
      <c r="B2592" s="683"/>
      <c r="C2592" s="683"/>
      <c r="D2592" s="683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683" t="s">
        <v>90</v>
      </c>
      <c r="C2669" s="683"/>
      <c r="D2669" s="683"/>
    </row>
    <row r="2670" spans="1:6" ht="15" customHeight="1">
      <c r="A2670" s="3">
        <v>42842</v>
      </c>
      <c r="B2670" s="683"/>
      <c r="C2670" s="683"/>
      <c r="D2670" s="683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693" t="s">
        <v>90</v>
      </c>
      <c r="C2680" s="693"/>
      <c r="D2680" s="693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694" t="s">
        <v>90</v>
      </c>
      <c r="C2700" s="694"/>
      <c r="D2700" s="694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685" t="s">
        <v>91</v>
      </c>
      <c r="C2765" s="685"/>
      <c r="D2765" s="685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685" t="s">
        <v>91</v>
      </c>
      <c r="C2850" s="685"/>
      <c r="D2850" s="685"/>
    </row>
    <row r="2851" spans="1:6" ht="15" customHeight="1">
      <c r="A2851" s="3">
        <v>43095</v>
      </c>
      <c r="B2851" s="685"/>
      <c r="C2851" s="685"/>
      <c r="D2851" s="685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639" t="s">
        <v>92</v>
      </c>
      <c r="C2918" s="639"/>
      <c r="D2918" s="639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628" t="s">
        <v>92</v>
      </c>
      <c r="C2919" s="628"/>
      <c r="D2919" s="628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600" t="s">
        <v>92</v>
      </c>
      <c r="C2944" s="600"/>
      <c r="D2944" s="600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600" t="s">
        <v>92</v>
      </c>
      <c r="C2959" s="600"/>
      <c r="D2959" s="600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600" t="s">
        <v>92</v>
      </c>
      <c r="C3024" s="600"/>
      <c r="D3024" s="600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685" t="s">
        <v>93</v>
      </c>
      <c r="C3110" s="685"/>
      <c r="D3110" s="685"/>
      <c r="E3110" s="478"/>
      <c r="F3110" s="478"/>
    </row>
    <row r="3111" spans="1:9" ht="15" customHeight="1">
      <c r="A3111" s="3">
        <v>43460</v>
      </c>
      <c r="B3111" s="685"/>
      <c r="C3111" s="685"/>
      <c r="D3111" s="685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594" t="s">
        <v>52</v>
      </c>
      <c r="C3192" s="594"/>
      <c r="D3192" s="594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594"/>
      <c r="C3193" s="594"/>
      <c r="D3193" s="594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594" t="s">
        <v>52</v>
      </c>
      <c r="C3203" s="594"/>
      <c r="D3203" s="594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594" t="s">
        <v>52</v>
      </c>
      <c r="C3218" s="594"/>
      <c r="D3218" s="594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594" t="s">
        <v>52</v>
      </c>
      <c r="C3283" s="594"/>
      <c r="D3283" s="594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94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685" t="s">
        <v>93</v>
      </c>
      <c r="C3370" s="685"/>
      <c r="D3370" s="685"/>
    </row>
    <row r="3371" spans="1:6" ht="15" customHeight="1">
      <c r="A3371" s="3">
        <v>43825</v>
      </c>
      <c r="B3371" s="685"/>
      <c r="C3371" s="685"/>
      <c r="D3371" s="685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685" t="s">
        <v>62</v>
      </c>
      <c r="C3447" s="685"/>
      <c r="D3447" s="685"/>
    </row>
    <row r="3448" spans="1:6" ht="15" customHeight="1">
      <c r="A3448" s="410">
        <v>43934</v>
      </c>
      <c r="B3448" s="685"/>
      <c r="C3448" s="685"/>
      <c r="D3448" s="685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685" t="s">
        <v>62</v>
      </c>
      <c r="C3467" s="685"/>
      <c r="D3467" s="685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685" t="s">
        <v>62</v>
      </c>
      <c r="C3478" s="685"/>
      <c r="D3478" s="685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684" t="s">
        <v>62</v>
      </c>
      <c r="C3548" s="684"/>
      <c r="D3548" s="684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685" t="s">
        <v>62</v>
      </c>
      <c r="C3632" s="685"/>
      <c r="D3632" s="685"/>
    </row>
    <row r="3633" spans="1:6" ht="15" customHeight="1">
      <c r="A3633" s="3">
        <v>44193</v>
      </c>
      <c r="B3633" s="685"/>
      <c r="C3633" s="685"/>
      <c r="D3633" s="685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685" t="s">
        <v>62</v>
      </c>
      <c r="C3701" s="685"/>
      <c r="D3701" s="685"/>
      <c r="E3701" s="422"/>
      <c r="F3701" s="422"/>
    </row>
    <row r="3702" spans="1:7" ht="15" customHeight="1">
      <c r="A3702" s="3">
        <v>44291</v>
      </c>
      <c r="B3702" s="685"/>
      <c r="C3702" s="685"/>
      <c r="D3702" s="685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681" t="s">
        <v>62</v>
      </c>
      <c r="C3722" s="681"/>
      <c r="D3722" s="681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684" t="s">
        <v>62</v>
      </c>
      <c r="C3742" s="684"/>
      <c r="D3742" s="684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685" t="s">
        <v>62</v>
      </c>
      <c r="C3807" s="603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680" t="s">
        <v>62</v>
      </c>
      <c r="C3892" s="680"/>
      <c r="D3892" s="680"/>
    </row>
    <row r="3893" spans="1:6" ht="15" customHeight="1">
      <c r="A3893" s="3">
        <v>44558</v>
      </c>
      <c r="B3893" s="680"/>
      <c r="C3893" s="680"/>
      <c r="D3893" s="680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681" t="s">
        <v>62</v>
      </c>
      <c r="C3897" s="682"/>
      <c r="D3897" s="682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30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30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30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30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30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30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30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30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30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30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30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30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30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30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30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30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30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30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30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1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2">
        <v>13700</v>
      </c>
      <c r="C3938" s="532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30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30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30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30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30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30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30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30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30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30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30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30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30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30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30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30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30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30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30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30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1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30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30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30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30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30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30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30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30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30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30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30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30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30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30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30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30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30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30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30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3">
        <v>14300</v>
      </c>
      <c r="C3981" s="533">
        <v>14800</v>
      </c>
      <c r="D3981" s="531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681" t="s">
        <v>62</v>
      </c>
      <c r="C3982" s="681"/>
      <c r="D3982" s="681"/>
    </row>
    <row r="3983" spans="1:6" ht="15" customHeight="1">
      <c r="A3983" s="3">
        <v>44684</v>
      </c>
      <c r="B3983" s="411">
        <v>14300</v>
      </c>
      <c r="C3983" s="411">
        <v>14800</v>
      </c>
      <c r="D3983" s="530">
        <f t="shared" ref="D3983:D4060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30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30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30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30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30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30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30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30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30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30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30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30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30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30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30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30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30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30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30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1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30">
        <f t="shared" si="1094"/>
        <v>13000</v>
      </c>
    </row>
    <row r="4005" spans="1:6" ht="15" customHeight="1">
      <c r="A4005" s="3">
        <v>44714</v>
      </c>
      <c r="B4005" s="679" t="s">
        <v>24</v>
      </c>
      <c r="C4005" s="679"/>
      <c r="D4005" s="679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30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30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30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30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30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30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30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30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30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30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30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30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30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30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30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30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30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30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30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1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  <row r="4044" spans="1:6" ht="15" customHeight="1">
      <c r="A4044" s="410">
        <v>44806</v>
      </c>
      <c r="B4044" s="411">
        <v>12500</v>
      </c>
      <c r="C4044" s="411">
        <v>13200</v>
      </c>
      <c r="D4044" s="412">
        <f t="shared" si="1094"/>
        <v>12850</v>
      </c>
    </row>
    <row r="4045" spans="1:6" ht="15" customHeight="1">
      <c r="A4045" s="410">
        <v>44811</v>
      </c>
      <c r="B4045" s="411">
        <v>12500</v>
      </c>
      <c r="C4045" s="411">
        <v>13200</v>
      </c>
      <c r="D4045" s="412">
        <f t="shared" si="1094"/>
        <v>12850</v>
      </c>
    </row>
    <row r="4046" spans="1:6" ht="15" customHeight="1">
      <c r="A4046" s="410">
        <v>44813</v>
      </c>
      <c r="B4046" s="411">
        <v>12400</v>
      </c>
      <c r="C4046" s="411">
        <v>13200</v>
      </c>
      <c r="D4046" s="412">
        <f t="shared" si="1094"/>
        <v>12800</v>
      </c>
    </row>
    <row r="4047" spans="1:6" ht="15" customHeight="1">
      <c r="A4047" s="410">
        <v>44818</v>
      </c>
      <c r="B4047" s="411">
        <v>12700</v>
      </c>
      <c r="C4047" s="411">
        <v>13200</v>
      </c>
      <c r="D4047" s="412">
        <f t="shared" si="1094"/>
        <v>12950</v>
      </c>
    </row>
    <row r="4048" spans="1:6" ht="15" customHeight="1">
      <c r="A4048" s="410">
        <v>44820</v>
      </c>
      <c r="B4048" s="411">
        <v>12700</v>
      </c>
      <c r="C4048" s="411">
        <v>13310</v>
      </c>
      <c r="D4048" s="412">
        <f t="shared" si="1094"/>
        <v>13005</v>
      </c>
    </row>
    <row r="4049" spans="1:6" ht="15" customHeight="1">
      <c r="A4049" s="410">
        <v>44825</v>
      </c>
      <c r="B4049" s="411">
        <v>12600</v>
      </c>
      <c r="C4049" s="411">
        <v>13310</v>
      </c>
      <c r="D4049" s="412">
        <f t="shared" si="1094"/>
        <v>12955</v>
      </c>
    </row>
    <row r="4050" spans="1:6" ht="15" customHeight="1">
      <c r="A4050" s="410">
        <v>44827</v>
      </c>
      <c r="B4050" s="411">
        <v>12250</v>
      </c>
      <c r="C4050" s="411">
        <v>12950</v>
      </c>
      <c r="D4050" s="412">
        <f t="shared" si="1094"/>
        <v>12600</v>
      </c>
    </row>
    <row r="4051" spans="1:6" ht="15" customHeight="1">
      <c r="A4051" s="410">
        <v>44832</v>
      </c>
      <c r="B4051" s="411">
        <v>12150</v>
      </c>
      <c r="C4051" s="411">
        <v>12950</v>
      </c>
      <c r="D4051" s="412">
        <f t="shared" si="1094"/>
        <v>12550</v>
      </c>
    </row>
    <row r="4052" spans="1:6" ht="15" customHeight="1" thickBot="1">
      <c r="A4052" s="415">
        <v>44834</v>
      </c>
      <c r="B4052" s="416">
        <v>12100</v>
      </c>
      <c r="C4052" s="416">
        <v>12900</v>
      </c>
      <c r="D4052" s="417">
        <f t="shared" si="1094"/>
        <v>12500</v>
      </c>
      <c r="E4052" s="435">
        <f>AVERAGE(D4044:D4052)</f>
        <v>12784.444444444445</v>
      </c>
      <c r="F4052" s="435">
        <f>AVERAGE($D$3897:D4052)</f>
        <v>13821.879084967321</v>
      </c>
    </row>
    <row r="4053" spans="1:6" ht="15" customHeight="1">
      <c r="A4053" s="410">
        <v>44839</v>
      </c>
      <c r="B4053" s="411">
        <v>12000</v>
      </c>
      <c r="C4053" s="411">
        <v>12700</v>
      </c>
      <c r="D4053" s="412">
        <f t="shared" si="1094"/>
        <v>12350</v>
      </c>
    </row>
    <row r="4054" spans="1:6" ht="15" customHeight="1">
      <c r="A4054" s="410">
        <v>44841</v>
      </c>
      <c r="B4054" s="411">
        <v>11950</v>
      </c>
      <c r="C4054" s="411">
        <v>12800</v>
      </c>
      <c r="D4054" s="412">
        <f t="shared" si="1094"/>
        <v>12375</v>
      </c>
    </row>
    <row r="4055" spans="1:6" ht="15" customHeight="1">
      <c r="A4055" s="410">
        <v>44846</v>
      </c>
      <c r="B4055" s="411">
        <v>11900</v>
      </c>
      <c r="C4055" s="411">
        <v>12800</v>
      </c>
      <c r="D4055" s="412">
        <f t="shared" si="1094"/>
        <v>12350</v>
      </c>
    </row>
    <row r="4056" spans="1:6" ht="15" customHeight="1">
      <c r="A4056" s="410">
        <v>44848</v>
      </c>
      <c r="B4056" s="411">
        <v>11850</v>
      </c>
      <c r="C4056" s="411">
        <v>12500</v>
      </c>
      <c r="D4056" s="412">
        <f t="shared" si="1094"/>
        <v>12175</v>
      </c>
    </row>
    <row r="4057" spans="1:6" ht="15" customHeight="1">
      <c r="A4057" s="410">
        <v>44853</v>
      </c>
      <c r="B4057" s="411">
        <v>11800</v>
      </c>
      <c r="C4057" s="411">
        <v>12400</v>
      </c>
      <c r="D4057" s="412">
        <f t="shared" si="1094"/>
        <v>12100</v>
      </c>
    </row>
    <row r="4058" spans="1:6" ht="15" customHeight="1">
      <c r="A4058" s="410">
        <v>44855</v>
      </c>
      <c r="B4058" s="411">
        <v>11800</v>
      </c>
      <c r="C4058" s="411">
        <v>12400</v>
      </c>
      <c r="D4058" s="412">
        <f t="shared" si="1094"/>
        <v>12100</v>
      </c>
    </row>
    <row r="4059" spans="1:6" ht="15" customHeight="1">
      <c r="A4059" s="410">
        <v>44860</v>
      </c>
      <c r="B4059" s="411">
        <v>11700</v>
      </c>
      <c r="C4059" s="411">
        <v>12400</v>
      </c>
      <c r="D4059" s="412">
        <f t="shared" si="1094"/>
        <v>12050</v>
      </c>
    </row>
    <row r="4060" spans="1:6" ht="15" customHeight="1" thickBot="1">
      <c r="A4060" s="415">
        <v>44862</v>
      </c>
      <c r="B4060" s="416">
        <v>11500</v>
      </c>
      <c r="C4060" s="416">
        <v>12300</v>
      </c>
      <c r="D4060" s="417">
        <f t="shared" si="1094"/>
        <v>11900</v>
      </c>
      <c r="E4060" s="435">
        <f>AVERAGE(D4053:D4060)</f>
        <v>12175</v>
      </c>
      <c r="F4060" s="435">
        <f>AVERAGE($D$3897:D4060)</f>
        <v>13740.046583850932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695" t="s">
        <v>100</v>
      </c>
      <c r="B1" s="695"/>
      <c r="C1" s="695"/>
      <c r="D1" s="695"/>
      <c r="E1" s="695"/>
      <c r="F1" s="695"/>
      <c r="G1" s="695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696" t="s">
        <v>104</v>
      </c>
      <c r="K38" s="697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698"/>
      <c r="K39" s="699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2824"/>
  <sheetViews>
    <sheetView zoomScaleNormal="100" workbookViewId="0">
      <pane ySplit="2" topLeftCell="A2808" activePane="bottomLeft" state="frozen"/>
      <selection pane="bottomLeft" activeCell="A2825" sqref="A2825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3" max="13" width="13.44140625" bestFit="1" customWidth="1"/>
  </cols>
  <sheetData>
    <row r="1" spans="1:11" s="80" customFormat="1" ht="15" customHeight="1">
      <c r="A1" s="635" t="s">
        <v>0</v>
      </c>
      <c r="B1" s="5" t="s">
        <v>96</v>
      </c>
      <c r="C1" s="730" t="s">
        <v>111</v>
      </c>
      <c r="D1" s="732" t="s">
        <v>5</v>
      </c>
      <c r="E1" s="732" t="s">
        <v>6</v>
      </c>
      <c r="F1" s="734" t="s">
        <v>112</v>
      </c>
      <c r="G1" s="640" t="s">
        <v>7</v>
      </c>
      <c r="H1" s="640" t="s">
        <v>8</v>
      </c>
      <c r="I1" s="300" t="s">
        <v>9</v>
      </c>
    </row>
    <row r="2" spans="1:11" s="80" customFormat="1" ht="15" customHeight="1" thickBot="1">
      <c r="A2" s="636"/>
      <c r="B2" s="13" t="s">
        <v>15</v>
      </c>
      <c r="C2" s="731"/>
      <c r="D2" s="733"/>
      <c r="E2" s="733"/>
      <c r="F2" s="735"/>
      <c r="G2" s="741"/>
      <c r="H2" s="741"/>
      <c r="I2" s="322" t="s">
        <v>4</v>
      </c>
    </row>
    <row r="3" spans="1:11" s="80" customFormat="1" ht="15" customHeight="1">
      <c r="A3" s="3">
        <v>40910</v>
      </c>
      <c r="B3" s="704" t="s">
        <v>113</v>
      </c>
      <c r="C3" s="704"/>
      <c r="D3" s="704"/>
      <c r="E3" s="704"/>
      <c r="F3" s="704"/>
      <c r="G3" s="84"/>
      <c r="I3" s="724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25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25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25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25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25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25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24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25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25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694" t="s">
        <v>113</v>
      </c>
      <c r="C72" s="694"/>
      <c r="D72" s="694"/>
      <c r="E72" s="694"/>
      <c r="F72" s="694"/>
      <c r="G72" s="84"/>
      <c r="H72" s="84"/>
      <c r="I72" s="301">
        <v>170000</v>
      </c>
    </row>
    <row r="73" spans="1:9" ht="15" customHeight="1">
      <c r="A73" s="3">
        <v>41008</v>
      </c>
      <c r="B73" s="694"/>
      <c r="C73" s="694"/>
      <c r="D73" s="694"/>
      <c r="E73" s="694"/>
      <c r="F73" s="694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04" t="s">
        <v>113</v>
      </c>
      <c r="C93" s="704"/>
      <c r="D93" s="704"/>
      <c r="E93" s="704"/>
      <c r="F93" s="704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694" t="s">
        <v>113</v>
      </c>
      <c r="C113" s="694"/>
      <c r="D113" s="694"/>
      <c r="E113" s="694"/>
      <c r="F113" s="694"/>
      <c r="G113" s="84"/>
      <c r="H113" s="84"/>
      <c r="I113" s="301">
        <v>154250</v>
      </c>
    </row>
    <row r="114" spans="1:9" ht="15" customHeight="1">
      <c r="A114" s="3">
        <v>41065</v>
      </c>
      <c r="B114" s="694"/>
      <c r="C114" s="694"/>
      <c r="D114" s="694"/>
      <c r="E114" s="694"/>
      <c r="F114" s="694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04" t="s">
        <v>113</v>
      </c>
      <c r="C173" s="704"/>
      <c r="D173" s="704"/>
      <c r="E173" s="704"/>
      <c r="F173" s="704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24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25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25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25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25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04" t="s">
        <v>39</v>
      </c>
      <c r="C259" s="704"/>
      <c r="D259" s="704"/>
      <c r="E259" s="704"/>
      <c r="F259" s="704"/>
      <c r="G259" s="129"/>
      <c r="H259" s="129"/>
      <c r="I259" s="301">
        <v>151250</v>
      </c>
    </row>
    <row r="260" spans="1:9" ht="15" customHeight="1">
      <c r="A260" s="3">
        <v>41269</v>
      </c>
      <c r="B260" s="704" t="s">
        <v>39</v>
      </c>
      <c r="C260" s="704"/>
      <c r="D260" s="704"/>
      <c r="E260" s="704"/>
      <c r="F260" s="704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36" t="s">
        <v>39</v>
      </c>
      <c r="C264" s="736"/>
      <c r="D264" s="736"/>
      <c r="E264" s="736"/>
      <c r="F264" s="736"/>
      <c r="I264" s="737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38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38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21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21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21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21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21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11" t="s">
        <v>39</v>
      </c>
      <c r="C327" s="711"/>
      <c r="D327" s="711"/>
      <c r="E327" s="711"/>
      <c r="F327" s="711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04" t="s">
        <v>39</v>
      </c>
      <c r="C328" s="704"/>
      <c r="D328" s="704"/>
      <c r="E328" s="704"/>
      <c r="F328" s="704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21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21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19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28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04" t="s">
        <v>39</v>
      </c>
      <c r="C353" s="704"/>
      <c r="D353" s="704"/>
      <c r="E353" s="704"/>
      <c r="F353" s="704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04" t="s">
        <v>39</v>
      </c>
      <c r="C368" s="704"/>
      <c r="D368" s="704"/>
      <c r="E368" s="704"/>
      <c r="F368" s="704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25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25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25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04" t="s">
        <v>39</v>
      </c>
      <c r="C433" s="704"/>
      <c r="D433" s="704"/>
      <c r="E433" s="704"/>
      <c r="F433" s="704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23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23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24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25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25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25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25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04" t="s">
        <v>39</v>
      </c>
      <c r="C520" s="704"/>
      <c r="D520" s="704"/>
      <c r="E520" s="704"/>
      <c r="F520" s="704"/>
      <c r="I520" s="316">
        <v>142250</v>
      </c>
    </row>
    <row r="521" spans="1:9" ht="15" customHeight="1">
      <c r="A521" s="3">
        <v>41634</v>
      </c>
      <c r="B521" s="704" t="s">
        <v>39</v>
      </c>
      <c r="C521" s="704"/>
      <c r="D521" s="704"/>
      <c r="E521" s="704"/>
      <c r="F521" s="704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29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08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08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08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42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42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22" t="s">
        <v>46</v>
      </c>
      <c r="D692" s="722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26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27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27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27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27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27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683" t="s">
        <v>49</v>
      </c>
      <c r="C780" s="683"/>
      <c r="D780" s="683"/>
      <c r="E780" s="683"/>
      <c r="F780" s="683"/>
      <c r="I780" s="316">
        <v>124750</v>
      </c>
    </row>
    <row r="781" spans="1:9" ht="15" customHeight="1">
      <c r="A781" s="3">
        <v>41999</v>
      </c>
      <c r="B781" s="683"/>
      <c r="C781" s="683"/>
      <c r="D781" s="683"/>
      <c r="E781" s="683"/>
      <c r="F781" s="683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10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10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10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10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10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683" t="s">
        <v>49</v>
      </c>
      <c r="C850" s="683"/>
      <c r="D850" s="683"/>
      <c r="E850" s="683"/>
      <c r="F850" s="683"/>
      <c r="I850" s="316">
        <v>118750</v>
      </c>
    </row>
    <row r="851" spans="1:9" ht="15" customHeight="1">
      <c r="A851" s="3">
        <v>42100</v>
      </c>
      <c r="B851" s="683"/>
      <c r="C851" s="683"/>
      <c r="D851" s="683"/>
      <c r="E851" s="683"/>
      <c r="F851" s="683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736" t="s">
        <v>49</v>
      </c>
      <c r="C871" s="736"/>
      <c r="D871" s="736"/>
      <c r="E871" s="736"/>
      <c r="F871" s="736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40" t="s">
        <v>56</v>
      </c>
      <c r="C886" s="740"/>
      <c r="D886" s="740"/>
      <c r="E886" s="740"/>
      <c r="F886" s="740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39" t="s">
        <v>56</v>
      </c>
      <c r="C956" s="739"/>
      <c r="D956" s="739"/>
      <c r="E956" s="739"/>
      <c r="F956" s="739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08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08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09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09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08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09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09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09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09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09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08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08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08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36" t="s">
        <v>49</v>
      </c>
      <c r="C1040" s="736"/>
      <c r="D1040" s="736"/>
      <c r="E1040" s="736"/>
      <c r="F1040" s="736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12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12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12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12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12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12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683" t="s">
        <v>119</v>
      </c>
      <c r="C1103" s="683"/>
      <c r="D1103" s="683"/>
      <c r="E1103" s="683"/>
      <c r="F1103" s="683"/>
      <c r="I1103" s="316">
        <v>111500</v>
      </c>
    </row>
    <row r="1104" spans="1:9" ht="15" customHeight="1">
      <c r="A1104" s="3">
        <v>42457</v>
      </c>
      <c r="B1104" s="683"/>
      <c r="C1104" s="683"/>
      <c r="D1104" s="683"/>
      <c r="E1104" s="683"/>
      <c r="F1104" s="683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05" t="s">
        <v>119</v>
      </c>
      <c r="C1129" s="705"/>
      <c r="D1129" s="705"/>
      <c r="E1129" s="705"/>
      <c r="F1129" s="705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04" t="s">
        <v>119</v>
      </c>
      <c r="C1149" s="704"/>
      <c r="D1149" s="704"/>
      <c r="E1149" s="704"/>
      <c r="F1149" s="704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08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08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04" t="s">
        <v>119</v>
      </c>
      <c r="C1214" s="704"/>
      <c r="D1214" s="704"/>
      <c r="E1214" s="704"/>
      <c r="F1214" s="704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19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19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20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22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22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22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22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694" t="s">
        <v>119</v>
      </c>
      <c r="C1299" s="694"/>
      <c r="D1299" s="694"/>
      <c r="E1299" s="694"/>
      <c r="F1299" s="694"/>
      <c r="I1299" s="316">
        <v>147000</v>
      </c>
    </row>
    <row r="1300" spans="1:9" ht="15" customHeight="1">
      <c r="A1300" s="3">
        <v>42731</v>
      </c>
      <c r="B1300" s="694"/>
      <c r="C1300" s="694"/>
      <c r="D1300" s="694"/>
      <c r="E1300" s="694"/>
      <c r="F1300" s="694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22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22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16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17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18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09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10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694" t="s">
        <v>119</v>
      </c>
      <c r="C1377" s="694"/>
      <c r="D1377" s="694"/>
      <c r="E1377" s="694"/>
      <c r="F1377" s="694"/>
      <c r="I1377" s="316"/>
    </row>
    <row r="1378" spans="1:9" ht="15" customHeight="1">
      <c r="A1378" s="3">
        <v>42842</v>
      </c>
      <c r="B1378" s="694"/>
      <c r="C1378" s="694"/>
      <c r="D1378" s="694"/>
      <c r="E1378" s="694"/>
      <c r="F1378" s="694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693" t="s">
        <v>119</v>
      </c>
      <c r="C1388" s="693"/>
      <c r="D1388" s="693"/>
      <c r="E1388" s="693"/>
      <c r="F1388" s="693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694" t="s">
        <v>119</v>
      </c>
      <c r="C1408" s="694"/>
      <c r="D1408" s="694"/>
      <c r="E1408" s="694"/>
      <c r="F1408" s="694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04" t="s">
        <v>119</v>
      </c>
      <c r="C1473" s="704"/>
      <c r="D1473" s="704"/>
      <c r="E1473" s="704"/>
      <c r="F1473" s="704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694" t="s">
        <v>119</v>
      </c>
      <c r="C1558" s="694"/>
      <c r="D1558" s="694"/>
      <c r="E1558" s="694"/>
      <c r="F1558" s="694"/>
      <c r="G1558" s="694"/>
      <c r="H1558" s="703"/>
      <c r="I1558" s="316"/>
    </row>
    <row r="1559" spans="1:9" ht="15" customHeight="1">
      <c r="A1559" s="3">
        <v>43095</v>
      </c>
      <c r="B1559" s="694"/>
      <c r="C1559" s="694"/>
      <c r="D1559" s="694"/>
      <c r="E1559" s="694"/>
      <c r="F1559" s="694"/>
      <c r="G1559" s="694"/>
      <c r="H1559" s="703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08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08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08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08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08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15" t="s">
        <v>120</v>
      </c>
      <c r="C1626" s="715"/>
      <c r="D1626" s="715"/>
      <c r="E1626" s="715"/>
      <c r="F1626" s="715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14" t="s">
        <v>120</v>
      </c>
      <c r="C1627" s="714"/>
      <c r="D1627" s="714"/>
      <c r="E1627" s="714"/>
      <c r="F1627" s="714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12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12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02" t="s">
        <v>120</v>
      </c>
      <c r="C1652" s="702"/>
      <c r="D1652" s="702"/>
      <c r="E1652" s="702"/>
      <c r="F1652" s="702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02" t="s">
        <v>120</v>
      </c>
      <c r="C1667" s="702"/>
      <c r="D1667" s="702"/>
      <c r="E1667" s="702"/>
      <c r="F1667" s="702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02" t="s">
        <v>120</v>
      </c>
      <c r="C1732" s="702"/>
      <c r="D1732" s="702"/>
      <c r="E1732" s="702"/>
      <c r="F1732" s="702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694" t="s">
        <v>119</v>
      </c>
      <c r="C1818" s="694"/>
      <c r="D1818" s="694"/>
      <c r="E1818" s="694"/>
      <c r="F1818" s="694"/>
      <c r="G1818" s="694"/>
      <c r="H1818" s="703"/>
      <c r="I1818" s="316">
        <v>144250</v>
      </c>
    </row>
    <row r="1819" spans="1:9" ht="15" customHeight="1">
      <c r="A1819" s="3">
        <v>43460</v>
      </c>
      <c r="B1819" s="694"/>
      <c r="C1819" s="694"/>
      <c r="D1819" s="694"/>
      <c r="E1819" s="694"/>
      <c r="F1819" s="694"/>
      <c r="G1819" s="694"/>
      <c r="H1819" s="703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594" t="s">
        <v>52</v>
      </c>
      <c r="C1900" s="594"/>
      <c r="D1900" s="594"/>
      <c r="E1900" s="594"/>
      <c r="F1900" s="594"/>
      <c r="G1900" s="594"/>
      <c r="H1900" s="594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594"/>
      <c r="C1901" s="594"/>
      <c r="D1901" s="594"/>
      <c r="E1901" s="594"/>
      <c r="F1901" s="594"/>
      <c r="G1901" s="594"/>
      <c r="H1901" s="594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594" t="s">
        <v>52</v>
      </c>
      <c r="C1911" s="594"/>
      <c r="D1911" s="594"/>
      <c r="E1911" s="594"/>
      <c r="F1911" s="594"/>
      <c r="G1911" s="594"/>
      <c r="H1911" s="594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594" t="s">
        <v>52</v>
      </c>
      <c r="C1926" s="594"/>
      <c r="D1926" s="594"/>
      <c r="E1926" s="594"/>
      <c r="F1926" s="594"/>
      <c r="G1926" s="594"/>
      <c r="H1926" s="594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594" t="s">
        <v>52</v>
      </c>
      <c r="C1991" s="594"/>
      <c r="D1991" s="594"/>
      <c r="E1991" s="594"/>
      <c r="F1991" s="594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694" t="s">
        <v>119</v>
      </c>
      <c r="C2078" s="694"/>
      <c r="D2078" s="694"/>
      <c r="E2078" s="694"/>
      <c r="F2078" s="694"/>
      <c r="G2078" s="694"/>
      <c r="H2078" s="703"/>
      <c r="I2078" s="316">
        <v>142500</v>
      </c>
    </row>
    <row r="2079" spans="1:9" ht="15" customHeight="1">
      <c r="A2079" s="3">
        <v>43825</v>
      </c>
      <c r="B2079" s="694"/>
      <c r="C2079" s="694"/>
      <c r="D2079" s="694"/>
      <c r="E2079" s="694"/>
      <c r="F2079" s="694"/>
      <c r="G2079" s="694"/>
      <c r="H2079" s="703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01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01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01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01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01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01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13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694" t="s">
        <v>62</v>
      </c>
      <c r="C2154" s="694"/>
      <c r="D2154" s="694"/>
      <c r="E2154" s="694"/>
      <c r="F2154" s="694"/>
      <c r="I2154" s="316">
        <v>129500</v>
      </c>
    </row>
    <row r="2155" spans="1:9" ht="15" customHeight="1">
      <c r="A2155" s="3">
        <v>43934</v>
      </c>
      <c r="B2155" s="694"/>
      <c r="C2155" s="694"/>
      <c r="D2155" s="694"/>
      <c r="E2155" s="694"/>
      <c r="F2155" s="694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00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01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01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694" t="s">
        <v>62</v>
      </c>
      <c r="C2174" s="694"/>
      <c r="D2174" s="694"/>
      <c r="E2174" s="694"/>
      <c r="F2174" s="694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04" t="s">
        <v>62</v>
      </c>
      <c r="C2185" s="704"/>
      <c r="D2185" s="704"/>
      <c r="E2185" s="704"/>
      <c r="F2185" s="704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11" t="s">
        <v>62</v>
      </c>
      <c r="C2255" s="711"/>
      <c r="D2255" s="711"/>
      <c r="E2255" s="711"/>
      <c r="F2255" s="711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00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01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01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01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01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01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694" t="s">
        <v>62</v>
      </c>
      <c r="C2339" s="694"/>
      <c r="D2339" s="694"/>
      <c r="E2339" s="694"/>
      <c r="F2339" s="694"/>
      <c r="I2339" s="316"/>
    </row>
    <row r="2340" spans="1:9" ht="15" customHeight="1">
      <c r="A2340" s="3">
        <v>44193</v>
      </c>
      <c r="B2340" s="694"/>
      <c r="C2340" s="694"/>
      <c r="D2340" s="694"/>
      <c r="E2340" s="694"/>
      <c r="F2340" s="694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01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01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01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01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01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694" t="s">
        <v>62</v>
      </c>
      <c r="C2408" s="694"/>
      <c r="D2408" s="694"/>
      <c r="E2408" s="137"/>
      <c r="I2408" s="316">
        <v>179150</v>
      </c>
    </row>
    <row r="2409" spans="1:9" ht="15" customHeight="1">
      <c r="A2409" s="3">
        <v>44291</v>
      </c>
      <c r="B2409" s="694"/>
      <c r="C2409" s="694"/>
      <c r="D2409" s="694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43" t="s">
        <v>61</v>
      </c>
      <c r="C2429" s="743"/>
      <c r="D2429" s="743"/>
      <c r="E2429" s="509"/>
      <c r="F2429" s="509"/>
      <c r="I2429" s="706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07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07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711" t="s">
        <v>61</v>
      </c>
      <c r="C2449" s="711"/>
      <c r="D2449" s="711"/>
      <c r="E2449" s="711"/>
      <c r="F2449" s="711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04" t="s">
        <v>62</v>
      </c>
      <c r="C2514" s="595"/>
      <c r="D2514" s="595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685" t="s">
        <v>61</v>
      </c>
      <c r="C2599" s="603"/>
      <c r="D2599" s="603"/>
      <c r="E2599" s="137"/>
      <c r="F2599" s="172"/>
      <c r="I2599" s="316">
        <v>297250</v>
      </c>
    </row>
    <row r="2600" spans="1:9" ht="15" customHeight="1">
      <c r="A2600" s="3">
        <v>44558</v>
      </c>
      <c r="B2600" s="599"/>
      <c r="C2600" s="599"/>
      <c r="D2600" s="599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05" t="s">
        <v>62</v>
      </c>
      <c r="C2604" s="596"/>
      <c r="D2604" s="596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685" t="s">
        <v>61</v>
      </c>
      <c r="C2678" s="603"/>
      <c r="D2678" s="603"/>
      <c r="E2678" s="137"/>
      <c r="I2678" s="316">
        <v>344000</v>
      </c>
    </row>
    <row r="2679" spans="1:9" ht="15" customHeight="1">
      <c r="A2679" s="3">
        <v>44669</v>
      </c>
      <c r="B2679" s="599"/>
      <c r="C2679" s="599"/>
      <c r="D2679" s="599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05" t="s">
        <v>62</v>
      </c>
      <c r="C2689" s="705"/>
      <c r="D2689" s="705"/>
      <c r="E2689" s="509"/>
      <c r="F2689" s="509"/>
      <c r="G2689" s="356"/>
      <c r="H2689" s="362"/>
      <c r="I2689" s="700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01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01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5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694" t="s">
        <v>62</v>
      </c>
      <c r="C2712" s="694"/>
      <c r="D2712" s="694"/>
      <c r="E2712" s="694"/>
      <c r="F2712" s="694"/>
      <c r="G2712" s="535"/>
      <c r="H2712" s="536"/>
      <c r="I2712" s="316">
        <v>271000</v>
      </c>
    </row>
    <row r="2713" spans="1:9" ht="15" customHeight="1">
      <c r="A2713" s="3">
        <v>44715</v>
      </c>
      <c r="B2713" s="694"/>
      <c r="C2713" s="694"/>
      <c r="D2713" s="694"/>
      <c r="E2713" s="694"/>
      <c r="F2713" s="694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04" t="s">
        <v>62</v>
      </c>
      <c r="C2774" s="704"/>
      <c r="D2774" s="704"/>
      <c r="E2774" s="704"/>
      <c r="F2774" s="704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5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3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3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3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3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3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3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3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3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3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3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00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01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01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01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01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3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3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3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3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3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555"/>
      <c r="H2817" s="556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552">
        <v>18300</v>
      </c>
      <c r="E2818" s="137">
        <f t="shared" ref="E2818" si="927">D2818-C2818</f>
        <v>0</v>
      </c>
      <c r="F2818" s="551">
        <f t="shared" ref="F2818" si="928">C2818-C2817</f>
        <v>-475</v>
      </c>
      <c r="G2818" s="555"/>
      <c r="H2818" s="556"/>
      <c r="I2818" s="550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561">
        <v>17700</v>
      </c>
      <c r="E2819" s="137">
        <f t="shared" ref="E2819" si="929">D2819-C2819</f>
        <v>0</v>
      </c>
      <c r="F2819" s="560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559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72"/>
      <c r="H2820" s="578"/>
      <c r="I2820" s="566">
        <v>165000</v>
      </c>
    </row>
    <row r="2821" spans="1:9" ht="15" customHeight="1">
      <c r="A2821" s="357">
        <v>44867</v>
      </c>
      <c r="B2821" s="81">
        <v>4430</v>
      </c>
      <c r="C2821" s="573">
        <v>18050</v>
      </c>
      <c r="D2821" s="574">
        <v>17950</v>
      </c>
      <c r="E2821" s="575">
        <f t="shared" ref="E2821" si="933">D2821-C2821</f>
        <v>-100</v>
      </c>
      <c r="F2821" s="576">
        <f t="shared" ref="F2821" si="934">C2821-C2820</f>
        <v>-75</v>
      </c>
      <c r="G2821" s="554"/>
      <c r="H2821" s="556"/>
      <c r="I2821" s="570">
        <v>167000</v>
      </c>
    </row>
    <row r="2822" spans="1:9" ht="15" customHeight="1">
      <c r="A2822" s="357">
        <v>44868</v>
      </c>
      <c r="B2822" s="81">
        <v>4425</v>
      </c>
      <c r="C2822" s="573">
        <v>18100</v>
      </c>
      <c r="D2822" s="574">
        <v>17900</v>
      </c>
      <c r="E2822" s="575">
        <f t="shared" ref="E2822" si="935">D2822-C2822</f>
        <v>-200</v>
      </c>
      <c r="F2822" s="576">
        <f t="shared" ref="F2822" si="936">C2822-C2821</f>
        <v>50</v>
      </c>
      <c r="I2822" s="581">
        <v>163250</v>
      </c>
    </row>
    <row r="2823" spans="1:9" ht="15" customHeight="1">
      <c r="A2823" s="357">
        <v>44869</v>
      </c>
      <c r="B2823" s="81">
        <v>4450</v>
      </c>
      <c r="C2823" s="573">
        <v>18375</v>
      </c>
      <c r="D2823" s="574">
        <v>18295</v>
      </c>
      <c r="E2823" s="575">
        <f t="shared" ref="E2823" si="937">D2823-C2823</f>
        <v>-80</v>
      </c>
      <c r="F2823" s="576">
        <f t="shared" ref="F2823" si="938">C2823-C2822</f>
        <v>275</v>
      </c>
      <c r="I2823" s="586">
        <v>163500</v>
      </c>
    </row>
    <row r="2824" spans="1:9" ht="15" customHeight="1">
      <c r="A2824" s="357">
        <v>44872</v>
      </c>
      <c r="B2824" s="81">
        <v>4270</v>
      </c>
      <c r="C2824" s="573">
        <v>18825</v>
      </c>
      <c r="D2824" s="574">
        <v>18750</v>
      </c>
      <c r="E2824" s="575">
        <f t="shared" ref="E2824" si="939">D2824-C2824</f>
        <v>-75</v>
      </c>
      <c r="F2824" s="576">
        <f t="shared" ref="F2824" si="940">C2824-C2823</f>
        <v>450</v>
      </c>
      <c r="G2824" s="577">
        <f>AVERAGE($C$2820:C2824)</f>
        <v>18295</v>
      </c>
      <c r="H2824" s="508">
        <f>AVERAGE($C$2605:C2824)</f>
        <v>32619.018691588786</v>
      </c>
      <c r="I2824" s="590">
        <v>169000</v>
      </c>
    </row>
  </sheetData>
  <mergeCells count="100">
    <mergeCell ref="B2774:F2774"/>
    <mergeCell ref="B2514:D2514"/>
    <mergeCell ref="B2449:F2449"/>
    <mergeCell ref="B2599:D2600"/>
    <mergeCell ref="B2174:F2174"/>
    <mergeCell ref="B2429:D2429"/>
    <mergeCell ref="B2712:F2713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</mergeCells>
  <phoneticPr fontId="2" type="noConversion"/>
  <conditionalFormatting sqref="F1:F2374 F2408:F2409 F2604 F2678:F2679 F2691 F2701 F2825:F1048576">
    <cfRule type="cellIs" dxfId="457" priority="500" operator="lessThan">
      <formula>0</formula>
    </cfRule>
  </conditionalFormatting>
  <conditionalFormatting sqref="F2375">
    <cfRule type="cellIs" dxfId="456" priority="499" operator="lessThan">
      <formula>0</formula>
    </cfRule>
  </conditionalFormatting>
  <conditionalFormatting sqref="F2376">
    <cfRule type="cellIs" dxfId="455" priority="498" operator="lessThan">
      <formula>0</formula>
    </cfRule>
  </conditionalFormatting>
  <conditionalFormatting sqref="F2377">
    <cfRule type="cellIs" dxfId="454" priority="497" operator="lessThan">
      <formula>0</formula>
    </cfRule>
  </conditionalFormatting>
  <conditionalFormatting sqref="F2378">
    <cfRule type="cellIs" dxfId="453" priority="496" operator="lessThan">
      <formula>0</formula>
    </cfRule>
  </conditionalFormatting>
  <conditionalFormatting sqref="F2379">
    <cfRule type="cellIs" dxfId="452" priority="495" operator="lessThan">
      <formula>0</formula>
    </cfRule>
  </conditionalFormatting>
  <conditionalFormatting sqref="F2380">
    <cfRule type="cellIs" dxfId="451" priority="494" operator="lessThan">
      <formula>0</formula>
    </cfRule>
  </conditionalFormatting>
  <conditionalFormatting sqref="F2381">
    <cfRule type="cellIs" dxfId="450" priority="493" operator="lessThan">
      <formula>0</formula>
    </cfRule>
  </conditionalFormatting>
  <conditionalFormatting sqref="F2382">
    <cfRule type="cellIs" dxfId="449" priority="491" operator="lessThan">
      <formula>0</formula>
    </cfRule>
  </conditionalFormatting>
  <conditionalFormatting sqref="F2384">
    <cfRule type="cellIs" dxfId="448" priority="489" operator="lessThan">
      <formula>0</formula>
    </cfRule>
  </conditionalFormatting>
  <conditionalFormatting sqref="F2383">
    <cfRule type="cellIs" dxfId="447" priority="488" operator="lessThan">
      <formula>0</formula>
    </cfRule>
  </conditionalFormatting>
  <conditionalFormatting sqref="F2385">
    <cfRule type="cellIs" dxfId="446" priority="487" operator="lessThan">
      <formula>0</formula>
    </cfRule>
  </conditionalFormatting>
  <conditionalFormatting sqref="F2386">
    <cfRule type="cellIs" dxfId="445" priority="486" operator="lessThan">
      <formula>0</formula>
    </cfRule>
  </conditionalFormatting>
  <conditionalFormatting sqref="F2387">
    <cfRule type="cellIs" dxfId="444" priority="485" operator="lessThan">
      <formula>0</formula>
    </cfRule>
  </conditionalFormatting>
  <conditionalFormatting sqref="F2388">
    <cfRule type="cellIs" dxfId="443" priority="484" operator="lessThan">
      <formula>0</formula>
    </cfRule>
  </conditionalFormatting>
  <conditionalFormatting sqref="F2389">
    <cfRule type="cellIs" dxfId="442" priority="483" operator="lessThan">
      <formula>0</formula>
    </cfRule>
  </conditionalFormatting>
  <conditionalFormatting sqref="F2390">
    <cfRule type="cellIs" dxfId="441" priority="482" operator="lessThan">
      <formula>0</formula>
    </cfRule>
  </conditionalFormatting>
  <conditionalFormatting sqref="F2391">
    <cfRule type="cellIs" dxfId="440" priority="481" operator="lessThan">
      <formula>0</formula>
    </cfRule>
  </conditionalFormatting>
  <conditionalFormatting sqref="F2392">
    <cfRule type="cellIs" dxfId="439" priority="480" operator="lessThan">
      <formula>0</formula>
    </cfRule>
  </conditionalFormatting>
  <conditionalFormatting sqref="F2393">
    <cfRule type="cellIs" dxfId="438" priority="479" operator="lessThan">
      <formula>0</formula>
    </cfRule>
  </conditionalFormatting>
  <conditionalFormatting sqref="F2394">
    <cfRule type="cellIs" dxfId="437" priority="478" operator="lessThan">
      <formula>0</formula>
    </cfRule>
  </conditionalFormatting>
  <conditionalFormatting sqref="F2395">
    <cfRule type="cellIs" dxfId="436" priority="477" operator="lessThan">
      <formula>0</formula>
    </cfRule>
  </conditionalFormatting>
  <conditionalFormatting sqref="F2396">
    <cfRule type="cellIs" dxfId="435" priority="476" operator="lessThan">
      <formula>0</formula>
    </cfRule>
  </conditionalFormatting>
  <conditionalFormatting sqref="F2397">
    <cfRule type="cellIs" dxfId="434" priority="475" operator="lessThan">
      <formula>0</formula>
    </cfRule>
  </conditionalFormatting>
  <conditionalFormatting sqref="F2398">
    <cfRule type="cellIs" dxfId="433" priority="474" operator="lessThan">
      <formula>0</formula>
    </cfRule>
  </conditionalFormatting>
  <conditionalFormatting sqref="F2399">
    <cfRule type="cellIs" dxfId="432" priority="473" operator="lessThan">
      <formula>0</formula>
    </cfRule>
  </conditionalFormatting>
  <conditionalFormatting sqref="F2400">
    <cfRule type="cellIs" dxfId="431" priority="472" operator="lessThan">
      <formula>0</formula>
    </cfRule>
  </conditionalFormatting>
  <conditionalFormatting sqref="F2401">
    <cfRule type="cellIs" dxfId="430" priority="471" operator="lessThan">
      <formula>0</formula>
    </cfRule>
  </conditionalFormatting>
  <conditionalFormatting sqref="F2402">
    <cfRule type="cellIs" dxfId="429" priority="470" operator="lessThan">
      <formula>0</formula>
    </cfRule>
  </conditionalFormatting>
  <conditionalFormatting sqref="F2403">
    <cfRule type="cellIs" dxfId="428" priority="469" operator="lessThan">
      <formula>0</formula>
    </cfRule>
  </conditionalFormatting>
  <conditionalFormatting sqref="F2404">
    <cfRule type="cellIs" dxfId="427" priority="468" operator="lessThan">
      <formula>0</formula>
    </cfRule>
  </conditionalFormatting>
  <conditionalFormatting sqref="F2405">
    <cfRule type="cellIs" dxfId="426" priority="467" operator="lessThan">
      <formula>0</formula>
    </cfRule>
  </conditionalFormatting>
  <conditionalFormatting sqref="F2406">
    <cfRule type="cellIs" dxfId="425" priority="465" operator="lessThan">
      <formula>0</formula>
    </cfRule>
  </conditionalFormatting>
  <conditionalFormatting sqref="F2407">
    <cfRule type="cellIs" dxfId="424" priority="464" operator="lessThan">
      <formula>0</formula>
    </cfRule>
  </conditionalFormatting>
  <conditionalFormatting sqref="F2410">
    <cfRule type="cellIs" dxfId="423" priority="463" operator="lessThan">
      <formula>0</formula>
    </cfRule>
  </conditionalFormatting>
  <conditionalFormatting sqref="F2411">
    <cfRule type="cellIs" dxfId="422" priority="462" operator="lessThan">
      <formula>0</formula>
    </cfRule>
  </conditionalFormatting>
  <conditionalFormatting sqref="F2412">
    <cfRule type="cellIs" dxfId="421" priority="461" operator="lessThan">
      <formula>0</formula>
    </cfRule>
  </conditionalFormatting>
  <conditionalFormatting sqref="F2413">
    <cfRule type="cellIs" dxfId="420" priority="460" operator="lessThan">
      <formula>0</formula>
    </cfRule>
  </conditionalFormatting>
  <conditionalFormatting sqref="F2414">
    <cfRule type="cellIs" dxfId="419" priority="459" operator="lessThan">
      <formula>0</formula>
    </cfRule>
  </conditionalFormatting>
  <conditionalFormatting sqref="F2415">
    <cfRule type="cellIs" dxfId="418" priority="458" operator="lessThan">
      <formula>0</formula>
    </cfRule>
  </conditionalFormatting>
  <conditionalFormatting sqref="F2416">
    <cfRule type="cellIs" dxfId="417" priority="457" operator="lessThan">
      <formula>0</formula>
    </cfRule>
  </conditionalFormatting>
  <conditionalFormatting sqref="F2417">
    <cfRule type="cellIs" dxfId="416" priority="456" operator="lessThan">
      <formula>0</formula>
    </cfRule>
  </conditionalFormatting>
  <conditionalFormatting sqref="F2418">
    <cfRule type="cellIs" dxfId="415" priority="455" operator="lessThan">
      <formula>0</formula>
    </cfRule>
  </conditionalFormatting>
  <conditionalFormatting sqref="F2419">
    <cfRule type="cellIs" dxfId="414" priority="454" operator="lessThan">
      <formula>0</formula>
    </cfRule>
  </conditionalFormatting>
  <conditionalFormatting sqref="F2420">
    <cfRule type="cellIs" dxfId="413" priority="453" operator="lessThan">
      <formula>0</formula>
    </cfRule>
  </conditionalFormatting>
  <conditionalFormatting sqref="F2421">
    <cfRule type="cellIs" dxfId="412" priority="452" operator="lessThan">
      <formula>0</formula>
    </cfRule>
  </conditionalFormatting>
  <conditionalFormatting sqref="F2422">
    <cfRule type="cellIs" dxfId="411" priority="451" operator="lessThan">
      <formula>0</formula>
    </cfRule>
  </conditionalFormatting>
  <conditionalFormatting sqref="F2423">
    <cfRule type="cellIs" dxfId="410" priority="450" operator="lessThan">
      <formula>0</formula>
    </cfRule>
  </conditionalFormatting>
  <conditionalFormatting sqref="F2424">
    <cfRule type="cellIs" dxfId="409" priority="449" operator="lessThan">
      <formula>0</formula>
    </cfRule>
  </conditionalFormatting>
  <conditionalFormatting sqref="F2425">
    <cfRule type="cellIs" dxfId="408" priority="448" operator="lessThan">
      <formula>0</formula>
    </cfRule>
  </conditionalFormatting>
  <conditionalFormatting sqref="F2426">
    <cfRule type="cellIs" dxfId="407" priority="447" operator="lessThan">
      <formula>0</formula>
    </cfRule>
  </conditionalFormatting>
  <conditionalFormatting sqref="F2427">
    <cfRule type="cellIs" dxfId="406" priority="446" operator="lessThan">
      <formula>0</formula>
    </cfRule>
  </conditionalFormatting>
  <conditionalFormatting sqref="F2428">
    <cfRule type="cellIs" dxfId="405" priority="444" operator="lessThan">
      <formula>0</formula>
    </cfRule>
  </conditionalFormatting>
  <conditionalFormatting sqref="F2430">
    <cfRule type="cellIs" dxfId="404" priority="442" operator="lessThan">
      <formula>0</formula>
    </cfRule>
  </conditionalFormatting>
  <conditionalFormatting sqref="F2431">
    <cfRule type="cellIs" dxfId="403" priority="441" operator="lessThan">
      <formula>0</formula>
    </cfRule>
  </conditionalFormatting>
  <conditionalFormatting sqref="F2432">
    <cfRule type="cellIs" dxfId="402" priority="440" operator="lessThan">
      <formula>0</formula>
    </cfRule>
  </conditionalFormatting>
  <conditionalFormatting sqref="F2433">
    <cfRule type="cellIs" dxfId="401" priority="439" operator="lessThan">
      <formula>0</formula>
    </cfRule>
  </conditionalFormatting>
  <conditionalFormatting sqref="F2434">
    <cfRule type="cellIs" dxfId="400" priority="438" operator="lessThan">
      <formula>0</formula>
    </cfRule>
  </conditionalFormatting>
  <conditionalFormatting sqref="F2435">
    <cfRule type="cellIs" dxfId="399" priority="437" operator="lessThan">
      <formula>0</formula>
    </cfRule>
  </conditionalFormatting>
  <conditionalFormatting sqref="F2436">
    <cfRule type="cellIs" dxfId="398" priority="436" operator="lessThan">
      <formula>0</formula>
    </cfRule>
  </conditionalFormatting>
  <conditionalFormatting sqref="F2437">
    <cfRule type="cellIs" dxfId="397" priority="435" operator="lessThan">
      <formula>0</formula>
    </cfRule>
  </conditionalFormatting>
  <conditionalFormatting sqref="F2438">
    <cfRule type="cellIs" dxfId="396" priority="434" operator="lessThan">
      <formula>0</formula>
    </cfRule>
  </conditionalFormatting>
  <conditionalFormatting sqref="F2439">
    <cfRule type="cellIs" dxfId="395" priority="433" operator="lessThan">
      <formula>0</formula>
    </cfRule>
  </conditionalFormatting>
  <conditionalFormatting sqref="F2440">
    <cfRule type="cellIs" dxfId="394" priority="432" operator="lessThan">
      <formula>0</formula>
    </cfRule>
  </conditionalFormatting>
  <conditionalFormatting sqref="F2441">
    <cfRule type="cellIs" dxfId="393" priority="431" operator="lessThan">
      <formula>0</formula>
    </cfRule>
  </conditionalFormatting>
  <conditionalFormatting sqref="F2442">
    <cfRule type="cellIs" dxfId="392" priority="430" operator="lessThan">
      <formula>0</formula>
    </cfRule>
  </conditionalFormatting>
  <conditionalFormatting sqref="F2443">
    <cfRule type="cellIs" dxfId="391" priority="429" operator="lessThan">
      <formula>0</formula>
    </cfRule>
  </conditionalFormatting>
  <conditionalFormatting sqref="F2444">
    <cfRule type="cellIs" dxfId="390" priority="428" operator="lessThan">
      <formula>0</formula>
    </cfRule>
  </conditionalFormatting>
  <conditionalFormatting sqref="F2445">
    <cfRule type="cellIs" dxfId="389" priority="427" operator="lessThan">
      <formula>0</formula>
    </cfRule>
  </conditionalFormatting>
  <conditionalFormatting sqref="F2446">
    <cfRule type="cellIs" dxfId="388" priority="426" operator="lessThan">
      <formula>0</formula>
    </cfRule>
  </conditionalFormatting>
  <conditionalFormatting sqref="F2447">
    <cfRule type="cellIs" dxfId="387" priority="425" operator="lessThan">
      <formula>0</formula>
    </cfRule>
  </conditionalFormatting>
  <conditionalFormatting sqref="F2448">
    <cfRule type="cellIs" dxfId="386" priority="424" operator="lessThan">
      <formula>0</formula>
    </cfRule>
  </conditionalFormatting>
  <conditionalFormatting sqref="F2450">
    <cfRule type="cellIs" dxfId="385" priority="422" operator="lessThan">
      <formula>0</formula>
    </cfRule>
  </conditionalFormatting>
  <conditionalFormatting sqref="F2451:F2493">
    <cfRule type="cellIs" dxfId="384" priority="421" operator="lessThan">
      <formula>0</formula>
    </cfRule>
  </conditionalFormatting>
  <conditionalFormatting sqref="F2494:F2506">
    <cfRule type="cellIs" dxfId="383" priority="404" operator="lessThan">
      <formula>0</formula>
    </cfRule>
  </conditionalFormatting>
  <conditionalFormatting sqref="F2507:F2555">
    <cfRule type="cellIs" dxfId="382" priority="403" operator="lessThan">
      <formula>0</formula>
    </cfRule>
  </conditionalFormatting>
  <conditionalFormatting sqref="F2556:F2570">
    <cfRule type="cellIs" dxfId="381" priority="402" operator="lessThan">
      <formula>0</formula>
    </cfRule>
  </conditionalFormatting>
  <conditionalFormatting sqref="F2571">
    <cfRule type="cellIs" dxfId="380" priority="401" operator="lessThan">
      <formula>0</formula>
    </cfRule>
  </conditionalFormatting>
  <conditionalFormatting sqref="F2572:F2603">
    <cfRule type="cellIs" dxfId="379" priority="400" operator="lessThan">
      <formula>0</formula>
    </cfRule>
  </conditionalFormatting>
  <conditionalFormatting sqref="F2605:F2612">
    <cfRule type="cellIs" dxfId="378" priority="398" operator="lessThan">
      <formula>0</formula>
    </cfRule>
  </conditionalFormatting>
  <conditionalFormatting sqref="F2613:F2639">
    <cfRule type="cellIs" dxfId="377" priority="397" operator="lessThan">
      <formula>0</formula>
    </cfRule>
  </conditionalFormatting>
  <conditionalFormatting sqref="F2640:F2651">
    <cfRule type="cellIs" dxfId="376" priority="395" operator="lessThan">
      <formula>0</formula>
    </cfRule>
  </conditionalFormatting>
  <conditionalFormatting sqref="F2652:F2671">
    <cfRule type="cellIs" dxfId="375" priority="394" operator="lessThan">
      <formula>0</formula>
    </cfRule>
  </conditionalFormatting>
  <conditionalFormatting sqref="F2672:F2674">
    <cfRule type="cellIs" dxfId="374" priority="393" operator="lessThan">
      <formula>0</formula>
    </cfRule>
  </conditionalFormatting>
  <conditionalFormatting sqref="F2675">
    <cfRule type="cellIs" dxfId="373" priority="392" operator="lessThan">
      <formula>0</formula>
    </cfRule>
  </conditionalFormatting>
  <conditionalFormatting sqref="F2676">
    <cfRule type="cellIs" dxfId="372" priority="391" operator="lessThan">
      <formula>0</formula>
    </cfRule>
  </conditionalFormatting>
  <conditionalFormatting sqref="F2677">
    <cfRule type="cellIs" dxfId="371" priority="390" operator="lessThan">
      <formula>0</formula>
    </cfRule>
  </conditionalFormatting>
  <conditionalFormatting sqref="F2680">
    <cfRule type="cellIs" dxfId="370" priority="389" operator="lessThan">
      <formula>0</formula>
    </cfRule>
  </conditionalFormatting>
  <conditionalFormatting sqref="F2681">
    <cfRule type="cellIs" dxfId="369" priority="388" operator="lessThan">
      <formula>0</formula>
    </cfRule>
  </conditionalFormatting>
  <conditionalFormatting sqref="F2682">
    <cfRule type="cellIs" dxfId="368" priority="387" operator="lessThan">
      <formula>0</formula>
    </cfRule>
  </conditionalFormatting>
  <conditionalFormatting sqref="F2683">
    <cfRule type="cellIs" dxfId="367" priority="386" operator="lessThan">
      <formula>0</formula>
    </cfRule>
  </conditionalFormatting>
  <conditionalFormatting sqref="F2684">
    <cfRule type="cellIs" dxfId="366" priority="385" operator="lessThan">
      <formula>0</formula>
    </cfRule>
  </conditionalFormatting>
  <conditionalFormatting sqref="F2685">
    <cfRule type="cellIs" dxfId="365" priority="384" operator="lessThan">
      <formula>0</formula>
    </cfRule>
  </conditionalFormatting>
  <conditionalFormatting sqref="F2686">
    <cfRule type="cellIs" dxfId="364" priority="383" operator="lessThan">
      <formula>0</formula>
    </cfRule>
  </conditionalFormatting>
  <conditionalFormatting sqref="F2687">
    <cfRule type="cellIs" dxfId="363" priority="382" operator="lessThan">
      <formula>0</formula>
    </cfRule>
  </conditionalFormatting>
  <conditionalFormatting sqref="F2688">
    <cfRule type="cellIs" dxfId="362" priority="380" operator="lessThan">
      <formula>0</formula>
    </cfRule>
  </conditionalFormatting>
  <conditionalFormatting sqref="F2690">
    <cfRule type="cellIs" dxfId="361" priority="377" operator="lessThan">
      <formula>0</formula>
    </cfRule>
  </conditionalFormatting>
  <conditionalFormatting sqref="F2691">
    <cfRule type="cellIs" dxfId="360" priority="376" operator="lessThan">
      <formula>0</formula>
    </cfRule>
  </conditionalFormatting>
  <conditionalFormatting sqref="F2692">
    <cfRule type="cellIs" dxfId="359" priority="375" operator="lessThan">
      <formula>0</formula>
    </cfRule>
  </conditionalFormatting>
  <conditionalFormatting sqref="F2692">
    <cfRule type="cellIs" dxfId="358" priority="374" operator="lessThan">
      <formula>0</formula>
    </cfRule>
  </conditionalFormatting>
  <conditionalFormatting sqref="F2693">
    <cfRule type="cellIs" dxfId="357" priority="373" operator="lessThan">
      <formula>0</formula>
    </cfRule>
  </conditionalFormatting>
  <conditionalFormatting sqref="F2693">
    <cfRule type="cellIs" dxfId="356" priority="372" operator="lessThan">
      <formula>0</formula>
    </cfRule>
  </conditionalFormatting>
  <conditionalFormatting sqref="F2694">
    <cfRule type="cellIs" dxfId="355" priority="371" operator="lessThan">
      <formula>0</formula>
    </cfRule>
  </conditionalFormatting>
  <conditionalFormatting sqref="F2694">
    <cfRule type="cellIs" dxfId="354" priority="370" operator="lessThan">
      <formula>0</formula>
    </cfRule>
  </conditionalFormatting>
  <conditionalFormatting sqref="F2695">
    <cfRule type="cellIs" dxfId="353" priority="369" operator="lessThan">
      <formula>0</formula>
    </cfRule>
  </conditionalFormatting>
  <conditionalFormatting sqref="F2695">
    <cfRule type="cellIs" dxfId="352" priority="368" operator="lessThan">
      <formula>0</formula>
    </cfRule>
  </conditionalFormatting>
  <conditionalFormatting sqref="F2696">
    <cfRule type="cellIs" dxfId="351" priority="367" operator="lessThan">
      <formula>0</formula>
    </cfRule>
  </conditionalFormatting>
  <conditionalFormatting sqref="F2696">
    <cfRule type="cellIs" dxfId="350" priority="366" operator="lessThan">
      <formula>0</formula>
    </cfRule>
  </conditionalFormatting>
  <conditionalFormatting sqref="F2697">
    <cfRule type="cellIs" dxfId="349" priority="365" operator="lessThan">
      <formula>0</formula>
    </cfRule>
  </conditionalFormatting>
  <conditionalFormatting sqref="F2697">
    <cfRule type="cellIs" dxfId="348" priority="364" operator="lessThan">
      <formula>0</formula>
    </cfRule>
  </conditionalFormatting>
  <conditionalFormatting sqref="F2698">
    <cfRule type="cellIs" dxfId="347" priority="363" operator="lessThan">
      <formula>0</formula>
    </cfRule>
  </conditionalFormatting>
  <conditionalFormatting sqref="F2698">
    <cfRule type="cellIs" dxfId="346" priority="362" operator="lessThan">
      <formula>0</formula>
    </cfRule>
  </conditionalFormatting>
  <conditionalFormatting sqref="F2699:F2700">
    <cfRule type="cellIs" dxfId="345" priority="361" operator="lessThan">
      <formula>0</formula>
    </cfRule>
  </conditionalFormatting>
  <conditionalFormatting sqref="F2699:F2700">
    <cfRule type="cellIs" dxfId="344" priority="360" operator="lessThan">
      <formula>0</formula>
    </cfRule>
  </conditionalFormatting>
  <conditionalFormatting sqref="F2701">
    <cfRule type="cellIs" dxfId="343" priority="359" operator="lessThan">
      <formula>0</formula>
    </cfRule>
  </conditionalFormatting>
  <conditionalFormatting sqref="F2701">
    <cfRule type="cellIs" dxfId="342" priority="358" operator="lessThan">
      <formula>0</formula>
    </cfRule>
  </conditionalFormatting>
  <conditionalFormatting sqref="F2702">
    <cfRule type="cellIs" dxfId="341" priority="357" operator="lessThan">
      <formula>0</formula>
    </cfRule>
  </conditionalFormatting>
  <conditionalFormatting sqref="F2702">
    <cfRule type="cellIs" dxfId="340" priority="356" operator="lessThan">
      <formula>0</formula>
    </cfRule>
  </conditionalFormatting>
  <conditionalFormatting sqref="F2702">
    <cfRule type="cellIs" dxfId="339" priority="355" operator="lessThan">
      <formula>0</formula>
    </cfRule>
  </conditionalFormatting>
  <conditionalFormatting sqref="F2703">
    <cfRule type="cellIs" dxfId="338" priority="351" operator="lessThan">
      <formula>0</formula>
    </cfRule>
  </conditionalFormatting>
  <conditionalFormatting sqref="F2703">
    <cfRule type="cellIs" dxfId="337" priority="350" operator="lessThan">
      <formula>0</formula>
    </cfRule>
  </conditionalFormatting>
  <conditionalFormatting sqref="F2703">
    <cfRule type="cellIs" dxfId="336" priority="349" operator="lessThan">
      <formula>0</formula>
    </cfRule>
  </conditionalFormatting>
  <conditionalFormatting sqref="F2704">
    <cfRule type="cellIs" dxfId="335" priority="348" operator="lessThan">
      <formula>0</formula>
    </cfRule>
  </conditionalFormatting>
  <conditionalFormatting sqref="F2704">
    <cfRule type="cellIs" dxfId="334" priority="347" operator="lessThan">
      <formula>0</formula>
    </cfRule>
  </conditionalFormatting>
  <conditionalFormatting sqref="F2704">
    <cfRule type="cellIs" dxfId="333" priority="346" operator="lessThan">
      <formula>0</formula>
    </cfRule>
  </conditionalFormatting>
  <conditionalFormatting sqref="F2705">
    <cfRule type="cellIs" dxfId="332" priority="345" operator="lessThan">
      <formula>0</formula>
    </cfRule>
  </conditionalFormatting>
  <conditionalFormatting sqref="F2705">
    <cfRule type="cellIs" dxfId="331" priority="344" operator="lessThan">
      <formula>0</formula>
    </cfRule>
  </conditionalFormatting>
  <conditionalFormatting sqref="F2705">
    <cfRule type="cellIs" dxfId="330" priority="343" operator="lessThan">
      <formula>0</formula>
    </cfRule>
  </conditionalFormatting>
  <conditionalFormatting sqref="F2706">
    <cfRule type="cellIs" dxfId="329" priority="342" operator="lessThan">
      <formula>0</formula>
    </cfRule>
  </conditionalFormatting>
  <conditionalFormatting sqref="F2706">
    <cfRule type="cellIs" dxfId="328" priority="341" operator="lessThan">
      <formula>0</formula>
    </cfRule>
  </conditionalFormatting>
  <conditionalFormatting sqref="F2706">
    <cfRule type="cellIs" dxfId="327" priority="340" operator="lessThan">
      <formula>0</formula>
    </cfRule>
  </conditionalFormatting>
  <conditionalFormatting sqref="F2707">
    <cfRule type="cellIs" dxfId="326" priority="339" operator="lessThan">
      <formula>0</formula>
    </cfRule>
  </conditionalFormatting>
  <conditionalFormatting sqref="F2707">
    <cfRule type="cellIs" dxfId="325" priority="338" operator="lessThan">
      <formula>0</formula>
    </cfRule>
  </conditionalFormatting>
  <conditionalFormatting sqref="F2707">
    <cfRule type="cellIs" dxfId="324" priority="337" operator="lessThan">
      <formula>0</formula>
    </cfRule>
  </conditionalFormatting>
  <conditionalFormatting sqref="F2708">
    <cfRule type="cellIs" dxfId="323" priority="336" operator="lessThan">
      <formula>0</formula>
    </cfRule>
  </conditionalFormatting>
  <conditionalFormatting sqref="F2708">
    <cfRule type="cellIs" dxfId="322" priority="335" operator="lessThan">
      <formula>0</formula>
    </cfRule>
  </conditionalFormatting>
  <conditionalFormatting sqref="F2708">
    <cfRule type="cellIs" dxfId="321" priority="334" operator="lessThan">
      <formula>0</formula>
    </cfRule>
  </conditionalFormatting>
  <conditionalFormatting sqref="F2709">
    <cfRule type="cellIs" dxfId="320" priority="333" operator="lessThan">
      <formula>0</formula>
    </cfRule>
  </conditionalFormatting>
  <conditionalFormatting sqref="F2709">
    <cfRule type="cellIs" dxfId="319" priority="332" operator="lessThan">
      <formula>0</formula>
    </cfRule>
  </conditionalFormatting>
  <conditionalFormatting sqref="F2709">
    <cfRule type="cellIs" dxfId="318" priority="331" operator="lessThan">
      <formula>0</formula>
    </cfRule>
  </conditionalFormatting>
  <conditionalFormatting sqref="F2710">
    <cfRule type="cellIs" dxfId="317" priority="330" operator="lessThan">
      <formula>0</formula>
    </cfRule>
  </conditionalFormatting>
  <conditionalFormatting sqref="F2710">
    <cfRule type="cellIs" dxfId="316" priority="329" operator="lessThan">
      <formula>0</formula>
    </cfRule>
  </conditionalFormatting>
  <conditionalFormatting sqref="F2710">
    <cfRule type="cellIs" dxfId="315" priority="328" operator="lessThan">
      <formula>0</formula>
    </cfRule>
  </conditionalFormatting>
  <conditionalFormatting sqref="F2711">
    <cfRule type="cellIs" dxfId="314" priority="327" operator="lessThan">
      <formula>0</formula>
    </cfRule>
  </conditionalFormatting>
  <conditionalFormatting sqref="F2711">
    <cfRule type="cellIs" dxfId="313" priority="326" operator="lessThan">
      <formula>0</formula>
    </cfRule>
  </conditionalFormatting>
  <conditionalFormatting sqref="F2711">
    <cfRule type="cellIs" dxfId="312" priority="325" operator="lessThan">
      <formula>0</formula>
    </cfRule>
  </conditionalFormatting>
  <conditionalFormatting sqref="F2714">
    <cfRule type="cellIs" dxfId="311" priority="324" operator="lessThan">
      <formula>0</formula>
    </cfRule>
  </conditionalFormatting>
  <conditionalFormatting sqref="F2714">
    <cfRule type="cellIs" dxfId="310" priority="323" operator="lessThan">
      <formula>0</formula>
    </cfRule>
  </conditionalFormatting>
  <conditionalFormatting sqref="F2714">
    <cfRule type="cellIs" dxfId="309" priority="322" operator="lessThan">
      <formula>0</formula>
    </cfRule>
  </conditionalFormatting>
  <conditionalFormatting sqref="F2715">
    <cfRule type="cellIs" dxfId="308" priority="321" operator="lessThan">
      <formula>0</formula>
    </cfRule>
  </conditionalFormatting>
  <conditionalFormatting sqref="F2715">
    <cfRule type="cellIs" dxfId="307" priority="320" operator="lessThan">
      <formula>0</formula>
    </cfRule>
  </conditionalFormatting>
  <conditionalFormatting sqref="F2715">
    <cfRule type="cellIs" dxfId="306" priority="319" operator="lessThan">
      <formula>0</formula>
    </cfRule>
  </conditionalFormatting>
  <conditionalFormatting sqref="F2716">
    <cfRule type="cellIs" dxfId="305" priority="318" operator="lessThan">
      <formula>0</formula>
    </cfRule>
  </conditionalFormatting>
  <conditionalFormatting sqref="F2716">
    <cfRule type="cellIs" dxfId="304" priority="317" operator="lessThan">
      <formula>0</formula>
    </cfRule>
  </conditionalFormatting>
  <conditionalFormatting sqref="F2716">
    <cfRule type="cellIs" dxfId="303" priority="316" operator="lessThan">
      <formula>0</formula>
    </cfRule>
  </conditionalFormatting>
  <conditionalFormatting sqref="F2717">
    <cfRule type="cellIs" dxfId="302" priority="315" operator="lessThan">
      <formula>0</formula>
    </cfRule>
  </conditionalFormatting>
  <conditionalFormatting sqref="F2717">
    <cfRule type="cellIs" dxfId="301" priority="314" operator="lessThan">
      <formula>0</formula>
    </cfRule>
  </conditionalFormatting>
  <conditionalFormatting sqref="F2717">
    <cfRule type="cellIs" dxfId="300" priority="313" operator="lessThan">
      <formula>0</formula>
    </cfRule>
  </conditionalFormatting>
  <conditionalFormatting sqref="F2718">
    <cfRule type="cellIs" dxfId="299" priority="312" operator="lessThan">
      <formula>0</formula>
    </cfRule>
  </conditionalFormatting>
  <conditionalFormatting sqref="F2718">
    <cfRule type="cellIs" dxfId="298" priority="311" operator="lessThan">
      <formula>0</formula>
    </cfRule>
  </conditionalFormatting>
  <conditionalFormatting sqref="F2718">
    <cfRule type="cellIs" dxfId="297" priority="310" operator="lessThan">
      <formula>0</formula>
    </cfRule>
  </conditionalFormatting>
  <conditionalFormatting sqref="F2719">
    <cfRule type="cellIs" dxfId="296" priority="309" operator="lessThan">
      <formula>0</formula>
    </cfRule>
  </conditionalFormatting>
  <conditionalFormatting sqref="F2719">
    <cfRule type="cellIs" dxfId="295" priority="308" operator="lessThan">
      <formula>0</formula>
    </cfRule>
  </conditionalFormatting>
  <conditionalFormatting sqref="F2719">
    <cfRule type="cellIs" dxfId="294" priority="307" operator="lessThan">
      <formula>0</formula>
    </cfRule>
  </conditionalFormatting>
  <conditionalFormatting sqref="F2720">
    <cfRule type="cellIs" dxfId="293" priority="306" operator="lessThan">
      <formula>0</formula>
    </cfRule>
  </conditionalFormatting>
  <conditionalFormatting sqref="F2720">
    <cfRule type="cellIs" dxfId="292" priority="305" operator="lessThan">
      <formula>0</formula>
    </cfRule>
  </conditionalFormatting>
  <conditionalFormatting sqref="F2720">
    <cfRule type="cellIs" dxfId="291" priority="304" operator="lessThan">
      <formula>0</formula>
    </cfRule>
  </conditionalFormatting>
  <conditionalFormatting sqref="F2721">
    <cfRule type="cellIs" dxfId="290" priority="303" operator="lessThan">
      <formula>0</formula>
    </cfRule>
  </conditionalFormatting>
  <conditionalFormatting sqref="F2721">
    <cfRule type="cellIs" dxfId="289" priority="302" operator="lessThan">
      <formula>0</formula>
    </cfRule>
  </conditionalFormatting>
  <conditionalFormatting sqref="F2721">
    <cfRule type="cellIs" dxfId="288" priority="301" operator="lessThan">
      <formula>0</formula>
    </cfRule>
  </conditionalFormatting>
  <conditionalFormatting sqref="F2722">
    <cfRule type="cellIs" dxfId="287" priority="300" operator="lessThan">
      <formula>0</formula>
    </cfRule>
  </conditionalFormatting>
  <conditionalFormatting sqref="F2722">
    <cfRule type="cellIs" dxfId="286" priority="299" operator="lessThan">
      <formula>0</formula>
    </cfRule>
  </conditionalFormatting>
  <conditionalFormatting sqref="F2722">
    <cfRule type="cellIs" dxfId="285" priority="298" operator="lessThan">
      <formula>0</formula>
    </cfRule>
  </conditionalFormatting>
  <conditionalFormatting sqref="F2723">
    <cfRule type="cellIs" dxfId="284" priority="297" operator="lessThan">
      <formula>0</formula>
    </cfRule>
  </conditionalFormatting>
  <conditionalFormatting sqref="F2723">
    <cfRule type="cellIs" dxfId="283" priority="296" operator="lessThan">
      <formula>0</formula>
    </cfRule>
  </conditionalFormatting>
  <conditionalFormatting sqref="F2723">
    <cfRule type="cellIs" dxfId="282" priority="295" operator="lessThan">
      <formula>0</formula>
    </cfRule>
  </conditionalFormatting>
  <conditionalFormatting sqref="F2724">
    <cfRule type="cellIs" dxfId="281" priority="294" operator="lessThan">
      <formula>0</formula>
    </cfRule>
  </conditionalFormatting>
  <conditionalFormatting sqref="F2724">
    <cfRule type="cellIs" dxfId="280" priority="293" operator="lessThan">
      <formula>0</formula>
    </cfRule>
  </conditionalFormatting>
  <conditionalFormatting sqref="F2724">
    <cfRule type="cellIs" dxfId="279" priority="292" operator="lessThan">
      <formula>0</formula>
    </cfRule>
  </conditionalFormatting>
  <conditionalFormatting sqref="F2725">
    <cfRule type="cellIs" dxfId="278" priority="291" operator="lessThan">
      <formula>0</formula>
    </cfRule>
  </conditionalFormatting>
  <conditionalFormatting sqref="F2725">
    <cfRule type="cellIs" dxfId="277" priority="290" operator="lessThan">
      <formula>0</formula>
    </cfRule>
  </conditionalFormatting>
  <conditionalFormatting sqref="F2725">
    <cfRule type="cellIs" dxfId="276" priority="289" operator="lessThan">
      <formula>0</formula>
    </cfRule>
  </conditionalFormatting>
  <conditionalFormatting sqref="F2726">
    <cfRule type="cellIs" dxfId="275" priority="288" operator="lessThan">
      <formula>0</formula>
    </cfRule>
  </conditionalFormatting>
  <conditionalFormatting sqref="F2726">
    <cfRule type="cellIs" dxfId="274" priority="287" operator="lessThan">
      <formula>0</formula>
    </cfRule>
  </conditionalFormatting>
  <conditionalFormatting sqref="F2726">
    <cfRule type="cellIs" dxfId="273" priority="286" operator="lessThan">
      <formula>0</formula>
    </cfRule>
  </conditionalFormatting>
  <conditionalFormatting sqref="F2727">
    <cfRule type="cellIs" dxfId="272" priority="285" operator="lessThan">
      <formula>0</formula>
    </cfRule>
  </conditionalFormatting>
  <conditionalFormatting sqref="F2727">
    <cfRule type="cellIs" dxfId="271" priority="284" operator="lessThan">
      <formula>0</formula>
    </cfRule>
  </conditionalFormatting>
  <conditionalFormatting sqref="F2727">
    <cfRule type="cellIs" dxfId="270" priority="283" operator="lessThan">
      <formula>0</formula>
    </cfRule>
  </conditionalFormatting>
  <conditionalFormatting sqref="F2728">
    <cfRule type="cellIs" dxfId="269" priority="282" operator="lessThan">
      <formula>0</formula>
    </cfRule>
  </conditionalFormatting>
  <conditionalFormatting sqref="F2728">
    <cfRule type="cellIs" dxfId="268" priority="281" operator="lessThan">
      <formula>0</formula>
    </cfRule>
  </conditionalFormatting>
  <conditionalFormatting sqref="F2728">
    <cfRule type="cellIs" dxfId="267" priority="280" operator="lessThan">
      <formula>0</formula>
    </cfRule>
  </conditionalFormatting>
  <conditionalFormatting sqref="F2729">
    <cfRule type="cellIs" dxfId="266" priority="279" operator="lessThan">
      <formula>0</formula>
    </cfRule>
  </conditionalFormatting>
  <conditionalFormatting sqref="F2729">
    <cfRule type="cellIs" dxfId="265" priority="278" operator="lessThan">
      <formula>0</formula>
    </cfRule>
  </conditionalFormatting>
  <conditionalFormatting sqref="F2729">
    <cfRule type="cellIs" dxfId="264" priority="277" operator="lessThan">
      <formula>0</formula>
    </cfRule>
  </conditionalFormatting>
  <conditionalFormatting sqref="F2730">
    <cfRule type="cellIs" dxfId="263" priority="276" operator="lessThan">
      <formula>0</formula>
    </cfRule>
  </conditionalFormatting>
  <conditionalFormatting sqref="F2730">
    <cfRule type="cellIs" dxfId="262" priority="275" operator="lessThan">
      <formula>0</formula>
    </cfRule>
  </conditionalFormatting>
  <conditionalFormatting sqref="F2730">
    <cfRule type="cellIs" dxfId="261" priority="274" operator="lessThan">
      <formula>0</formula>
    </cfRule>
  </conditionalFormatting>
  <conditionalFormatting sqref="F2731">
    <cfRule type="cellIs" dxfId="260" priority="273" operator="lessThan">
      <formula>0</formula>
    </cfRule>
  </conditionalFormatting>
  <conditionalFormatting sqref="F2731">
    <cfRule type="cellIs" dxfId="259" priority="272" operator="lessThan">
      <formula>0</formula>
    </cfRule>
  </conditionalFormatting>
  <conditionalFormatting sqref="F2731">
    <cfRule type="cellIs" dxfId="258" priority="271" operator="lessThan">
      <formula>0</formula>
    </cfRule>
  </conditionalFormatting>
  <conditionalFormatting sqref="F2732">
    <cfRule type="cellIs" dxfId="257" priority="270" operator="lessThan">
      <formula>0</formula>
    </cfRule>
  </conditionalFormatting>
  <conditionalFormatting sqref="F2732">
    <cfRule type="cellIs" dxfId="256" priority="269" operator="lessThan">
      <formula>0</formula>
    </cfRule>
  </conditionalFormatting>
  <conditionalFormatting sqref="F2732">
    <cfRule type="cellIs" dxfId="255" priority="268" operator="lessThan">
      <formula>0</formula>
    </cfRule>
  </conditionalFormatting>
  <conditionalFormatting sqref="F2733">
    <cfRule type="cellIs" dxfId="254" priority="267" operator="lessThan">
      <formula>0</formula>
    </cfRule>
  </conditionalFormatting>
  <conditionalFormatting sqref="F2733">
    <cfRule type="cellIs" dxfId="253" priority="266" operator="lessThan">
      <formula>0</formula>
    </cfRule>
  </conditionalFormatting>
  <conditionalFormatting sqref="F2733">
    <cfRule type="cellIs" dxfId="252" priority="265" operator="lessThan">
      <formula>0</formula>
    </cfRule>
  </conditionalFormatting>
  <conditionalFormatting sqref="F2734">
    <cfRule type="cellIs" dxfId="251" priority="264" operator="lessThan">
      <formula>0</formula>
    </cfRule>
  </conditionalFormatting>
  <conditionalFormatting sqref="F2734">
    <cfRule type="cellIs" dxfId="250" priority="263" operator="lessThan">
      <formula>0</formula>
    </cfRule>
  </conditionalFormatting>
  <conditionalFormatting sqref="F2734">
    <cfRule type="cellIs" dxfId="249" priority="262" operator="lessThan">
      <formula>0</formula>
    </cfRule>
  </conditionalFormatting>
  <conditionalFormatting sqref="F2735">
    <cfRule type="cellIs" dxfId="248" priority="261" operator="lessThan">
      <formula>0</formula>
    </cfRule>
  </conditionalFormatting>
  <conditionalFormatting sqref="F2735">
    <cfRule type="cellIs" dxfId="247" priority="260" operator="lessThan">
      <formula>0</formula>
    </cfRule>
  </conditionalFormatting>
  <conditionalFormatting sqref="F2735">
    <cfRule type="cellIs" dxfId="246" priority="259" operator="lessThan">
      <formula>0</formula>
    </cfRule>
  </conditionalFormatting>
  <conditionalFormatting sqref="F2736">
    <cfRule type="cellIs" dxfId="245" priority="258" operator="lessThan">
      <formula>0</formula>
    </cfRule>
  </conditionalFormatting>
  <conditionalFormatting sqref="F2736">
    <cfRule type="cellIs" dxfId="244" priority="257" operator="lessThan">
      <formula>0</formula>
    </cfRule>
  </conditionalFormatting>
  <conditionalFormatting sqref="F2736">
    <cfRule type="cellIs" dxfId="243" priority="256" operator="lessThan">
      <formula>0</formula>
    </cfRule>
  </conditionalFormatting>
  <conditionalFormatting sqref="F2737">
    <cfRule type="cellIs" dxfId="242" priority="255" operator="lessThan">
      <formula>0</formula>
    </cfRule>
  </conditionalFormatting>
  <conditionalFormatting sqref="F2737">
    <cfRule type="cellIs" dxfId="241" priority="254" operator="lessThan">
      <formula>0</formula>
    </cfRule>
  </conditionalFormatting>
  <conditionalFormatting sqref="F2737">
    <cfRule type="cellIs" dxfId="240" priority="253" operator="lessThan">
      <formula>0</formula>
    </cfRule>
  </conditionalFormatting>
  <conditionalFormatting sqref="F2738">
    <cfRule type="cellIs" dxfId="239" priority="252" operator="lessThan">
      <formula>0</formula>
    </cfRule>
  </conditionalFormatting>
  <conditionalFormatting sqref="F2738">
    <cfRule type="cellIs" dxfId="238" priority="251" operator="lessThan">
      <formula>0</formula>
    </cfRule>
  </conditionalFormatting>
  <conditionalFormatting sqref="F2738">
    <cfRule type="cellIs" dxfId="237" priority="250" operator="lessThan">
      <formula>0</formula>
    </cfRule>
  </conditionalFormatting>
  <conditionalFormatting sqref="F2739">
    <cfRule type="cellIs" dxfId="236" priority="249" operator="lessThan">
      <formula>0</formula>
    </cfRule>
  </conditionalFormatting>
  <conditionalFormatting sqref="F2739">
    <cfRule type="cellIs" dxfId="235" priority="248" operator="lessThan">
      <formula>0</formula>
    </cfRule>
  </conditionalFormatting>
  <conditionalFormatting sqref="F2739">
    <cfRule type="cellIs" dxfId="234" priority="247" operator="lessThan">
      <formula>0</formula>
    </cfRule>
  </conditionalFormatting>
  <conditionalFormatting sqref="F2740">
    <cfRule type="cellIs" dxfId="233" priority="246" operator="lessThan">
      <formula>0</formula>
    </cfRule>
  </conditionalFormatting>
  <conditionalFormatting sqref="F2740">
    <cfRule type="cellIs" dxfId="232" priority="245" operator="lessThan">
      <formula>0</formula>
    </cfRule>
  </conditionalFormatting>
  <conditionalFormatting sqref="F2740">
    <cfRule type="cellIs" dxfId="231" priority="244" operator="lessThan">
      <formula>0</formula>
    </cfRule>
  </conditionalFormatting>
  <conditionalFormatting sqref="F2741:F2742">
    <cfRule type="cellIs" dxfId="230" priority="243" operator="lessThan">
      <formula>0</formula>
    </cfRule>
  </conditionalFormatting>
  <conditionalFormatting sqref="F2741:F2742">
    <cfRule type="cellIs" dxfId="229" priority="242" operator="lessThan">
      <formula>0</formula>
    </cfRule>
  </conditionalFormatting>
  <conditionalFormatting sqref="F2741:F2742">
    <cfRule type="cellIs" dxfId="228" priority="241" operator="lessThan">
      <formula>0</formula>
    </cfRule>
  </conditionalFormatting>
  <conditionalFormatting sqref="F2743">
    <cfRule type="cellIs" dxfId="227" priority="240" operator="lessThan">
      <formula>0</formula>
    </cfRule>
  </conditionalFormatting>
  <conditionalFormatting sqref="F2743">
    <cfRule type="cellIs" dxfId="226" priority="239" operator="lessThan">
      <formula>0</formula>
    </cfRule>
  </conditionalFormatting>
  <conditionalFormatting sqref="F2743">
    <cfRule type="cellIs" dxfId="225" priority="238" operator="lessThan">
      <formula>0</formula>
    </cfRule>
  </conditionalFormatting>
  <conditionalFormatting sqref="F2744">
    <cfRule type="cellIs" dxfId="224" priority="237" operator="lessThan">
      <formula>0</formula>
    </cfRule>
  </conditionalFormatting>
  <conditionalFormatting sqref="F2744">
    <cfRule type="cellIs" dxfId="223" priority="236" operator="lessThan">
      <formula>0</formula>
    </cfRule>
  </conditionalFormatting>
  <conditionalFormatting sqref="F2744">
    <cfRule type="cellIs" dxfId="222" priority="235" operator="lessThan">
      <formula>0</formula>
    </cfRule>
  </conditionalFormatting>
  <conditionalFormatting sqref="F2745">
    <cfRule type="cellIs" dxfId="221" priority="234" operator="lessThan">
      <formula>0</formula>
    </cfRule>
  </conditionalFormatting>
  <conditionalFormatting sqref="F2745">
    <cfRule type="cellIs" dxfId="220" priority="233" operator="lessThan">
      <formula>0</formula>
    </cfRule>
  </conditionalFormatting>
  <conditionalFormatting sqref="F2745">
    <cfRule type="cellIs" dxfId="219" priority="232" operator="lessThan">
      <formula>0</formula>
    </cfRule>
  </conditionalFormatting>
  <conditionalFormatting sqref="F2746">
    <cfRule type="cellIs" dxfId="218" priority="231" operator="lessThan">
      <formula>0</formula>
    </cfRule>
  </conditionalFormatting>
  <conditionalFormatting sqref="F2746">
    <cfRule type="cellIs" dxfId="217" priority="230" operator="lessThan">
      <formula>0</formula>
    </cfRule>
  </conditionalFormatting>
  <conditionalFormatting sqref="F2746">
    <cfRule type="cellIs" dxfId="216" priority="229" operator="lessThan">
      <formula>0</formula>
    </cfRule>
  </conditionalFormatting>
  <conditionalFormatting sqref="F2747:F2748">
    <cfRule type="cellIs" dxfId="215" priority="228" operator="lessThan">
      <formula>0</formula>
    </cfRule>
  </conditionalFormatting>
  <conditionalFormatting sqref="F2747:F2748">
    <cfRule type="cellIs" dxfId="214" priority="227" operator="lessThan">
      <formula>0</formula>
    </cfRule>
  </conditionalFormatting>
  <conditionalFormatting sqref="F2747:F2748">
    <cfRule type="cellIs" dxfId="213" priority="226" operator="lessThan">
      <formula>0</formula>
    </cfRule>
  </conditionalFormatting>
  <conditionalFormatting sqref="F2749:F2750">
    <cfRule type="cellIs" dxfId="212" priority="225" operator="lessThan">
      <formula>0</formula>
    </cfRule>
  </conditionalFormatting>
  <conditionalFormatting sqref="F2749:F2750">
    <cfRule type="cellIs" dxfId="211" priority="224" operator="lessThan">
      <formula>0</formula>
    </cfRule>
  </conditionalFormatting>
  <conditionalFormatting sqref="F2749:F2750">
    <cfRule type="cellIs" dxfId="210" priority="223" operator="lessThan">
      <formula>0</formula>
    </cfRule>
  </conditionalFormatting>
  <conditionalFormatting sqref="F2751">
    <cfRule type="cellIs" dxfId="209" priority="222" operator="lessThan">
      <formula>0</formula>
    </cfRule>
  </conditionalFormatting>
  <conditionalFormatting sqref="F2751">
    <cfRule type="cellIs" dxfId="208" priority="221" operator="lessThan">
      <formula>0</formula>
    </cfRule>
  </conditionalFormatting>
  <conditionalFormatting sqref="F2751">
    <cfRule type="cellIs" dxfId="207" priority="220" operator="lessThan">
      <formula>0</formula>
    </cfRule>
  </conditionalFormatting>
  <conditionalFormatting sqref="F2752">
    <cfRule type="cellIs" dxfId="206" priority="219" operator="lessThan">
      <formula>0</formula>
    </cfRule>
  </conditionalFormatting>
  <conditionalFormatting sqref="F2752">
    <cfRule type="cellIs" dxfId="205" priority="218" operator="lessThan">
      <formula>0</formula>
    </cfRule>
  </conditionalFormatting>
  <conditionalFormatting sqref="F2752">
    <cfRule type="cellIs" dxfId="204" priority="217" operator="lessThan">
      <formula>0</formula>
    </cfRule>
  </conditionalFormatting>
  <conditionalFormatting sqref="F2753">
    <cfRule type="cellIs" dxfId="203" priority="216" operator="lessThan">
      <formula>0</formula>
    </cfRule>
  </conditionalFormatting>
  <conditionalFormatting sqref="F2753">
    <cfRule type="cellIs" dxfId="202" priority="215" operator="lessThan">
      <formula>0</formula>
    </cfRule>
  </conditionalFormatting>
  <conditionalFormatting sqref="F2753">
    <cfRule type="cellIs" dxfId="201" priority="214" operator="lessThan">
      <formula>0</formula>
    </cfRule>
  </conditionalFormatting>
  <conditionalFormatting sqref="F2754">
    <cfRule type="cellIs" dxfId="200" priority="213" operator="lessThan">
      <formula>0</formula>
    </cfRule>
  </conditionalFormatting>
  <conditionalFormatting sqref="F2754">
    <cfRule type="cellIs" dxfId="199" priority="212" operator="lessThan">
      <formula>0</formula>
    </cfRule>
  </conditionalFormatting>
  <conditionalFormatting sqref="F2754">
    <cfRule type="cellIs" dxfId="198" priority="211" operator="lessThan">
      <formula>0</formula>
    </cfRule>
  </conditionalFormatting>
  <conditionalFormatting sqref="F2755">
    <cfRule type="cellIs" dxfId="197" priority="210" operator="lessThan">
      <formula>0</formula>
    </cfRule>
  </conditionalFormatting>
  <conditionalFormatting sqref="F2755">
    <cfRule type="cellIs" dxfId="196" priority="209" operator="lessThan">
      <formula>0</formula>
    </cfRule>
  </conditionalFormatting>
  <conditionalFormatting sqref="F2755">
    <cfRule type="cellIs" dxfId="195" priority="208" operator="lessThan">
      <formula>0</formula>
    </cfRule>
  </conditionalFormatting>
  <conditionalFormatting sqref="F2756">
    <cfRule type="cellIs" dxfId="194" priority="207" operator="lessThan">
      <formula>0</formula>
    </cfRule>
  </conditionalFormatting>
  <conditionalFormatting sqref="F2756">
    <cfRule type="cellIs" dxfId="193" priority="206" operator="lessThan">
      <formula>0</formula>
    </cfRule>
  </conditionalFormatting>
  <conditionalFormatting sqref="F2756">
    <cfRule type="cellIs" dxfId="192" priority="205" operator="lessThan">
      <formula>0</formula>
    </cfRule>
  </conditionalFormatting>
  <conditionalFormatting sqref="F2757">
    <cfRule type="cellIs" dxfId="191" priority="204" operator="lessThan">
      <formula>0</formula>
    </cfRule>
  </conditionalFormatting>
  <conditionalFormatting sqref="F2757">
    <cfRule type="cellIs" dxfId="190" priority="203" operator="lessThan">
      <formula>0</formula>
    </cfRule>
  </conditionalFormatting>
  <conditionalFormatting sqref="F2757">
    <cfRule type="cellIs" dxfId="189" priority="202" operator="lessThan">
      <formula>0</formula>
    </cfRule>
  </conditionalFormatting>
  <conditionalFormatting sqref="F2758">
    <cfRule type="cellIs" dxfId="188" priority="201" operator="lessThan">
      <formula>0</formula>
    </cfRule>
  </conditionalFormatting>
  <conditionalFormatting sqref="F2758">
    <cfRule type="cellIs" dxfId="187" priority="200" operator="lessThan">
      <formula>0</formula>
    </cfRule>
  </conditionalFormatting>
  <conditionalFormatting sqref="F2758">
    <cfRule type="cellIs" dxfId="186" priority="199" operator="lessThan">
      <formula>0</formula>
    </cfRule>
  </conditionalFormatting>
  <conditionalFormatting sqref="F2759">
    <cfRule type="cellIs" dxfId="185" priority="198" operator="lessThan">
      <formula>0</formula>
    </cfRule>
  </conditionalFormatting>
  <conditionalFormatting sqref="F2759">
    <cfRule type="cellIs" dxfId="184" priority="197" operator="lessThan">
      <formula>0</formula>
    </cfRule>
  </conditionalFormatting>
  <conditionalFormatting sqref="F2759">
    <cfRule type="cellIs" dxfId="183" priority="196" operator="lessThan">
      <formula>0</formula>
    </cfRule>
  </conditionalFormatting>
  <conditionalFormatting sqref="F2760">
    <cfRule type="cellIs" dxfId="182" priority="189" operator="lessThan">
      <formula>0</formula>
    </cfRule>
  </conditionalFormatting>
  <conditionalFormatting sqref="F2760">
    <cfRule type="cellIs" dxfId="181" priority="188" operator="lessThan">
      <formula>0</formula>
    </cfRule>
  </conditionalFormatting>
  <conditionalFormatting sqref="F2760">
    <cfRule type="cellIs" dxfId="180" priority="187" operator="lessThan">
      <formula>0</formula>
    </cfRule>
  </conditionalFormatting>
  <conditionalFormatting sqref="F2761">
    <cfRule type="cellIs" dxfId="179" priority="186" operator="lessThan">
      <formula>0</formula>
    </cfRule>
  </conditionalFormatting>
  <conditionalFormatting sqref="F2761">
    <cfRule type="cellIs" dxfId="178" priority="185" operator="lessThan">
      <formula>0</formula>
    </cfRule>
  </conditionalFormatting>
  <conditionalFormatting sqref="F2761">
    <cfRule type="cellIs" dxfId="177" priority="184" operator="lessThan">
      <formula>0</formula>
    </cfRule>
  </conditionalFormatting>
  <conditionalFormatting sqref="F2762">
    <cfRule type="cellIs" dxfId="176" priority="183" operator="lessThan">
      <formula>0</formula>
    </cfRule>
  </conditionalFormatting>
  <conditionalFormatting sqref="F2762">
    <cfRule type="cellIs" dxfId="175" priority="182" operator="lessThan">
      <formula>0</formula>
    </cfRule>
  </conditionalFormatting>
  <conditionalFormatting sqref="F2762">
    <cfRule type="cellIs" dxfId="174" priority="181" operator="lessThan">
      <formula>0</formula>
    </cfRule>
  </conditionalFormatting>
  <conditionalFormatting sqref="F2763">
    <cfRule type="cellIs" dxfId="173" priority="180" operator="lessThan">
      <formula>0</formula>
    </cfRule>
  </conditionalFormatting>
  <conditionalFormatting sqref="F2763">
    <cfRule type="cellIs" dxfId="172" priority="179" operator="lessThan">
      <formula>0</formula>
    </cfRule>
  </conditionalFormatting>
  <conditionalFormatting sqref="F2763">
    <cfRule type="cellIs" dxfId="171" priority="178" operator="lessThan">
      <formula>0</formula>
    </cfRule>
  </conditionalFormatting>
  <conditionalFormatting sqref="F2764">
    <cfRule type="cellIs" dxfId="170" priority="177" operator="lessThan">
      <formula>0</formula>
    </cfRule>
  </conditionalFormatting>
  <conditionalFormatting sqref="F2764">
    <cfRule type="cellIs" dxfId="169" priority="176" operator="lessThan">
      <formula>0</formula>
    </cfRule>
  </conditionalFormatting>
  <conditionalFormatting sqref="F2764">
    <cfRule type="cellIs" dxfId="168" priority="175" operator="lessThan">
      <formula>0</formula>
    </cfRule>
  </conditionalFormatting>
  <conditionalFormatting sqref="F2765">
    <cfRule type="cellIs" dxfId="167" priority="174" operator="lessThan">
      <formula>0</formula>
    </cfRule>
  </conditionalFormatting>
  <conditionalFormatting sqref="F2765">
    <cfRule type="cellIs" dxfId="166" priority="173" operator="lessThan">
      <formula>0</formula>
    </cfRule>
  </conditionalFormatting>
  <conditionalFormatting sqref="F2765">
    <cfRule type="cellIs" dxfId="165" priority="172" operator="lessThan">
      <formula>0</formula>
    </cfRule>
  </conditionalFormatting>
  <conditionalFormatting sqref="F2766">
    <cfRule type="cellIs" dxfId="164" priority="171" operator="lessThan">
      <formula>0</formula>
    </cfRule>
  </conditionalFormatting>
  <conditionalFormatting sqref="F2766">
    <cfRule type="cellIs" dxfId="163" priority="170" operator="lessThan">
      <formula>0</formula>
    </cfRule>
  </conditionalFormatting>
  <conditionalFormatting sqref="F2766">
    <cfRule type="cellIs" dxfId="162" priority="169" operator="lessThan">
      <formula>0</formula>
    </cfRule>
  </conditionalFormatting>
  <conditionalFormatting sqref="F2767">
    <cfRule type="cellIs" dxfId="161" priority="168" operator="lessThan">
      <formula>0</formula>
    </cfRule>
  </conditionalFormatting>
  <conditionalFormatting sqref="F2767">
    <cfRule type="cellIs" dxfId="160" priority="167" operator="lessThan">
      <formula>0</formula>
    </cfRule>
  </conditionalFormatting>
  <conditionalFormatting sqref="F2767">
    <cfRule type="cellIs" dxfId="159" priority="166" operator="lessThan">
      <formula>0</formula>
    </cfRule>
  </conditionalFormatting>
  <conditionalFormatting sqref="F2768">
    <cfRule type="cellIs" dxfId="158" priority="165" operator="lessThan">
      <formula>0</formula>
    </cfRule>
  </conditionalFormatting>
  <conditionalFormatting sqref="F2768">
    <cfRule type="cellIs" dxfId="157" priority="164" operator="lessThan">
      <formula>0</formula>
    </cfRule>
  </conditionalFormatting>
  <conditionalFormatting sqref="F2768">
    <cfRule type="cellIs" dxfId="156" priority="163" operator="lessThan">
      <formula>0</formula>
    </cfRule>
  </conditionalFormatting>
  <conditionalFormatting sqref="F2769">
    <cfRule type="cellIs" dxfId="155" priority="159" operator="lessThan">
      <formula>0</formula>
    </cfRule>
  </conditionalFormatting>
  <conditionalFormatting sqref="F2769">
    <cfRule type="cellIs" dxfId="154" priority="158" operator="lessThan">
      <formula>0</formula>
    </cfRule>
  </conditionalFormatting>
  <conditionalFormatting sqref="F2769">
    <cfRule type="cellIs" dxfId="153" priority="157" operator="lessThan">
      <formula>0</formula>
    </cfRule>
  </conditionalFormatting>
  <conditionalFormatting sqref="F2770">
    <cfRule type="cellIs" dxfId="152" priority="156" operator="lessThan">
      <formula>0</formula>
    </cfRule>
  </conditionalFormatting>
  <conditionalFormatting sqref="F2770">
    <cfRule type="cellIs" dxfId="151" priority="155" operator="lessThan">
      <formula>0</formula>
    </cfRule>
  </conditionalFormatting>
  <conditionalFormatting sqref="F2770">
    <cfRule type="cellIs" dxfId="150" priority="154" operator="lessThan">
      <formula>0</formula>
    </cfRule>
  </conditionalFormatting>
  <conditionalFormatting sqref="F2771">
    <cfRule type="cellIs" dxfId="149" priority="153" operator="lessThan">
      <formula>0</formula>
    </cfRule>
  </conditionalFormatting>
  <conditionalFormatting sqref="F2771">
    <cfRule type="cellIs" dxfId="148" priority="152" operator="lessThan">
      <formula>0</formula>
    </cfRule>
  </conditionalFormatting>
  <conditionalFormatting sqref="F2771">
    <cfRule type="cellIs" dxfId="147" priority="151" operator="lessThan">
      <formula>0</formula>
    </cfRule>
  </conditionalFormatting>
  <conditionalFormatting sqref="F2772">
    <cfRule type="cellIs" dxfId="146" priority="150" operator="lessThan">
      <formula>0</formula>
    </cfRule>
  </conditionalFormatting>
  <conditionalFormatting sqref="F2772">
    <cfRule type="cellIs" dxfId="145" priority="149" operator="lessThan">
      <formula>0</formula>
    </cfRule>
  </conditionalFormatting>
  <conditionalFormatting sqref="F2772">
    <cfRule type="cellIs" dxfId="144" priority="148" operator="lessThan">
      <formula>0</formula>
    </cfRule>
  </conditionalFormatting>
  <conditionalFormatting sqref="F2773">
    <cfRule type="cellIs" dxfId="143" priority="147" operator="lessThan">
      <formula>0</formula>
    </cfRule>
  </conditionalFormatting>
  <conditionalFormatting sqref="F2773">
    <cfRule type="cellIs" dxfId="142" priority="146" operator="lessThan">
      <formula>0</formula>
    </cfRule>
  </conditionalFormatting>
  <conditionalFormatting sqref="F2773">
    <cfRule type="cellIs" dxfId="141" priority="145" operator="lessThan">
      <formula>0</formula>
    </cfRule>
  </conditionalFormatting>
  <conditionalFormatting sqref="F2775">
    <cfRule type="cellIs" dxfId="140" priority="141" operator="lessThan">
      <formula>0</formula>
    </cfRule>
  </conditionalFormatting>
  <conditionalFormatting sqref="F2775">
    <cfRule type="cellIs" dxfId="139" priority="140" operator="lessThan">
      <formula>0</formula>
    </cfRule>
  </conditionalFormatting>
  <conditionalFormatting sqref="F2775">
    <cfRule type="cellIs" dxfId="138" priority="139" operator="lessThan">
      <formula>0</formula>
    </cfRule>
  </conditionalFormatting>
  <conditionalFormatting sqref="F2776">
    <cfRule type="cellIs" dxfId="137" priority="138" operator="lessThan">
      <formula>0</formula>
    </cfRule>
  </conditionalFormatting>
  <conditionalFormatting sqref="F2776">
    <cfRule type="cellIs" dxfId="136" priority="137" operator="lessThan">
      <formula>0</formula>
    </cfRule>
  </conditionalFormatting>
  <conditionalFormatting sqref="F2776">
    <cfRule type="cellIs" dxfId="135" priority="136" operator="lessThan">
      <formula>0</formula>
    </cfRule>
  </conditionalFormatting>
  <conditionalFormatting sqref="F2777">
    <cfRule type="cellIs" dxfId="134" priority="135" operator="lessThan">
      <formula>0</formula>
    </cfRule>
  </conditionalFormatting>
  <conditionalFormatting sqref="F2777">
    <cfRule type="cellIs" dxfId="133" priority="134" operator="lessThan">
      <formula>0</formula>
    </cfRule>
  </conditionalFormatting>
  <conditionalFormatting sqref="F2777">
    <cfRule type="cellIs" dxfId="132" priority="133" operator="lessThan">
      <formula>0</formula>
    </cfRule>
  </conditionalFormatting>
  <conditionalFormatting sqref="F2778">
    <cfRule type="cellIs" dxfId="131" priority="132" operator="lessThan">
      <formula>0</formula>
    </cfRule>
  </conditionalFormatting>
  <conditionalFormatting sqref="F2778">
    <cfRule type="cellIs" dxfId="130" priority="131" operator="lessThan">
      <formula>0</formula>
    </cfRule>
  </conditionalFormatting>
  <conditionalFormatting sqref="F2778">
    <cfRule type="cellIs" dxfId="129" priority="130" operator="lessThan">
      <formula>0</formula>
    </cfRule>
  </conditionalFormatting>
  <conditionalFormatting sqref="F2779">
    <cfRule type="cellIs" dxfId="128" priority="129" operator="lessThan">
      <formula>0</formula>
    </cfRule>
  </conditionalFormatting>
  <conditionalFormatting sqref="F2779">
    <cfRule type="cellIs" dxfId="127" priority="128" operator="lessThan">
      <formula>0</formula>
    </cfRule>
  </conditionalFormatting>
  <conditionalFormatting sqref="F2779">
    <cfRule type="cellIs" dxfId="126" priority="127" operator="lessThan">
      <formula>0</formula>
    </cfRule>
  </conditionalFormatting>
  <conditionalFormatting sqref="F2780">
    <cfRule type="cellIs" dxfId="125" priority="126" operator="lessThan">
      <formula>0</formula>
    </cfRule>
  </conditionalFormatting>
  <conditionalFormatting sqref="F2780">
    <cfRule type="cellIs" dxfId="124" priority="125" operator="lessThan">
      <formula>0</formula>
    </cfRule>
  </conditionalFormatting>
  <conditionalFormatting sqref="F2780">
    <cfRule type="cellIs" dxfId="123" priority="124" operator="lessThan">
      <formula>0</formula>
    </cfRule>
  </conditionalFormatting>
  <conditionalFormatting sqref="F2781">
    <cfRule type="cellIs" dxfId="122" priority="123" operator="lessThan">
      <formula>0</formula>
    </cfRule>
  </conditionalFormatting>
  <conditionalFormatting sqref="F2781">
    <cfRule type="cellIs" dxfId="121" priority="122" operator="lessThan">
      <formula>0</formula>
    </cfRule>
  </conditionalFormatting>
  <conditionalFormatting sqref="F2781">
    <cfRule type="cellIs" dxfId="120" priority="121" operator="lessThan">
      <formula>0</formula>
    </cfRule>
  </conditionalFormatting>
  <conditionalFormatting sqref="F2782:F2785">
    <cfRule type="cellIs" dxfId="119" priority="120" operator="lessThan">
      <formula>0</formula>
    </cfRule>
  </conditionalFormatting>
  <conditionalFormatting sqref="F2782:F2785">
    <cfRule type="cellIs" dxfId="118" priority="119" operator="lessThan">
      <formula>0</formula>
    </cfRule>
  </conditionalFormatting>
  <conditionalFormatting sqref="F2782:F2785">
    <cfRule type="cellIs" dxfId="117" priority="118" operator="lessThan">
      <formula>0</formula>
    </cfRule>
  </conditionalFormatting>
  <conditionalFormatting sqref="F2786">
    <cfRule type="cellIs" dxfId="116" priority="117" operator="lessThan">
      <formula>0</formula>
    </cfRule>
  </conditionalFormatting>
  <conditionalFormatting sqref="F2786">
    <cfRule type="cellIs" dxfId="115" priority="116" operator="lessThan">
      <formula>0</formula>
    </cfRule>
  </conditionalFormatting>
  <conditionalFormatting sqref="F2786">
    <cfRule type="cellIs" dxfId="114" priority="115" operator="lessThan">
      <formula>0</formula>
    </cfRule>
  </conditionalFormatting>
  <conditionalFormatting sqref="F2787">
    <cfRule type="cellIs" dxfId="113" priority="114" operator="lessThan">
      <formula>0</formula>
    </cfRule>
  </conditionalFormatting>
  <conditionalFormatting sqref="F2787">
    <cfRule type="cellIs" dxfId="112" priority="113" operator="lessThan">
      <formula>0</formula>
    </cfRule>
  </conditionalFormatting>
  <conditionalFormatting sqref="F2787">
    <cfRule type="cellIs" dxfId="111" priority="112" operator="lessThan">
      <formula>0</formula>
    </cfRule>
  </conditionalFormatting>
  <conditionalFormatting sqref="F2788">
    <cfRule type="cellIs" dxfId="110" priority="111" operator="lessThan">
      <formula>0</formula>
    </cfRule>
  </conditionalFormatting>
  <conditionalFormatting sqref="F2788">
    <cfRule type="cellIs" dxfId="109" priority="110" operator="lessThan">
      <formula>0</formula>
    </cfRule>
  </conditionalFormatting>
  <conditionalFormatting sqref="F2788">
    <cfRule type="cellIs" dxfId="108" priority="109" operator="lessThan">
      <formula>0</formula>
    </cfRule>
  </conditionalFormatting>
  <conditionalFormatting sqref="F2789">
    <cfRule type="cellIs" dxfId="107" priority="106" operator="lessThan">
      <formula>0</formula>
    </cfRule>
  </conditionalFormatting>
  <conditionalFormatting sqref="F2789">
    <cfRule type="cellIs" dxfId="106" priority="108" operator="lessThan">
      <formula>0</formula>
    </cfRule>
  </conditionalFormatting>
  <conditionalFormatting sqref="F2789">
    <cfRule type="cellIs" dxfId="105" priority="107" operator="lessThan">
      <formula>0</formula>
    </cfRule>
  </conditionalFormatting>
  <conditionalFormatting sqref="F2790">
    <cfRule type="cellIs" dxfId="104" priority="103" operator="lessThan">
      <formula>0</formula>
    </cfRule>
  </conditionalFormatting>
  <conditionalFormatting sqref="F2790">
    <cfRule type="cellIs" dxfId="103" priority="105" operator="lessThan">
      <formula>0</formula>
    </cfRule>
  </conditionalFormatting>
  <conditionalFormatting sqref="F2790">
    <cfRule type="cellIs" dxfId="102" priority="104" operator="lessThan">
      <formula>0</formula>
    </cfRule>
  </conditionalFormatting>
  <conditionalFormatting sqref="F2791">
    <cfRule type="cellIs" dxfId="101" priority="100" operator="lessThan">
      <formula>0</formula>
    </cfRule>
  </conditionalFormatting>
  <conditionalFormatting sqref="F2791">
    <cfRule type="cellIs" dxfId="100" priority="102" operator="lessThan">
      <formula>0</formula>
    </cfRule>
  </conditionalFormatting>
  <conditionalFormatting sqref="F2791">
    <cfRule type="cellIs" dxfId="99" priority="101" operator="lessThan">
      <formula>0</formula>
    </cfRule>
  </conditionalFormatting>
  <conditionalFormatting sqref="F2792">
    <cfRule type="cellIs" dxfId="98" priority="97" operator="lessThan">
      <formula>0</formula>
    </cfRule>
  </conditionalFormatting>
  <conditionalFormatting sqref="F2792">
    <cfRule type="cellIs" dxfId="97" priority="99" operator="lessThan">
      <formula>0</formula>
    </cfRule>
  </conditionalFormatting>
  <conditionalFormatting sqref="F2792">
    <cfRule type="cellIs" dxfId="96" priority="98" operator="lessThan">
      <formula>0</formula>
    </cfRule>
  </conditionalFormatting>
  <conditionalFormatting sqref="F2793">
    <cfRule type="cellIs" dxfId="95" priority="94" operator="lessThan">
      <formula>0</formula>
    </cfRule>
  </conditionalFormatting>
  <conditionalFormatting sqref="F2793">
    <cfRule type="cellIs" dxfId="94" priority="96" operator="lessThan">
      <formula>0</formula>
    </cfRule>
  </conditionalFormatting>
  <conditionalFormatting sqref="F2793">
    <cfRule type="cellIs" dxfId="93" priority="95" operator="lessThan">
      <formula>0</formula>
    </cfRule>
  </conditionalFormatting>
  <conditionalFormatting sqref="F2794">
    <cfRule type="cellIs" dxfId="92" priority="91" operator="lessThan">
      <formula>0</formula>
    </cfRule>
  </conditionalFormatting>
  <conditionalFormatting sqref="F2794">
    <cfRule type="cellIs" dxfId="91" priority="93" operator="lessThan">
      <formula>0</formula>
    </cfRule>
  </conditionalFormatting>
  <conditionalFormatting sqref="F2794">
    <cfRule type="cellIs" dxfId="90" priority="92" operator="lessThan">
      <formula>0</formula>
    </cfRule>
  </conditionalFormatting>
  <conditionalFormatting sqref="F2795">
    <cfRule type="cellIs" dxfId="89" priority="88" operator="lessThan">
      <formula>0</formula>
    </cfRule>
  </conditionalFormatting>
  <conditionalFormatting sqref="F2795">
    <cfRule type="cellIs" dxfId="88" priority="90" operator="lessThan">
      <formula>0</formula>
    </cfRule>
  </conditionalFormatting>
  <conditionalFormatting sqref="F2795">
    <cfRule type="cellIs" dxfId="87" priority="89" operator="lessThan">
      <formula>0</formula>
    </cfRule>
  </conditionalFormatting>
  <conditionalFormatting sqref="F2796">
    <cfRule type="cellIs" dxfId="86" priority="85" operator="lessThan">
      <formula>0</formula>
    </cfRule>
  </conditionalFormatting>
  <conditionalFormatting sqref="F2796">
    <cfRule type="cellIs" dxfId="85" priority="87" operator="lessThan">
      <formula>0</formula>
    </cfRule>
  </conditionalFormatting>
  <conditionalFormatting sqref="F2796">
    <cfRule type="cellIs" dxfId="84" priority="86" operator="lessThan">
      <formula>0</formula>
    </cfRule>
  </conditionalFormatting>
  <conditionalFormatting sqref="F2797">
    <cfRule type="cellIs" dxfId="83" priority="82" operator="lessThan">
      <formula>0</formula>
    </cfRule>
  </conditionalFormatting>
  <conditionalFormatting sqref="F2797">
    <cfRule type="cellIs" dxfId="82" priority="84" operator="lessThan">
      <formula>0</formula>
    </cfRule>
  </conditionalFormatting>
  <conditionalFormatting sqref="F2797">
    <cfRule type="cellIs" dxfId="81" priority="83" operator="lessThan">
      <formula>0</formula>
    </cfRule>
  </conditionalFormatting>
  <conditionalFormatting sqref="F2798">
    <cfRule type="cellIs" dxfId="80" priority="79" operator="lessThan">
      <formula>0</formula>
    </cfRule>
  </conditionalFormatting>
  <conditionalFormatting sqref="F2798">
    <cfRule type="cellIs" dxfId="79" priority="81" operator="lessThan">
      <formula>0</formula>
    </cfRule>
  </conditionalFormatting>
  <conditionalFormatting sqref="F2798">
    <cfRule type="cellIs" dxfId="78" priority="80" operator="lessThan">
      <formula>0</formula>
    </cfRule>
  </conditionalFormatting>
  <conditionalFormatting sqref="F2799">
    <cfRule type="cellIs" dxfId="77" priority="76" operator="lessThan">
      <formula>0</formula>
    </cfRule>
  </conditionalFormatting>
  <conditionalFormatting sqref="F2799">
    <cfRule type="cellIs" dxfId="76" priority="78" operator="lessThan">
      <formula>0</formula>
    </cfRule>
  </conditionalFormatting>
  <conditionalFormatting sqref="F2799">
    <cfRule type="cellIs" dxfId="75" priority="77" operator="lessThan">
      <formula>0</formula>
    </cfRule>
  </conditionalFormatting>
  <conditionalFormatting sqref="F2800">
    <cfRule type="cellIs" dxfId="74" priority="73" operator="lessThan">
      <formula>0</formula>
    </cfRule>
  </conditionalFormatting>
  <conditionalFormatting sqref="F2800">
    <cfRule type="cellIs" dxfId="73" priority="75" operator="lessThan">
      <formula>0</formula>
    </cfRule>
  </conditionalFormatting>
  <conditionalFormatting sqref="F2800">
    <cfRule type="cellIs" dxfId="72" priority="74" operator="lessThan">
      <formula>0</formula>
    </cfRule>
  </conditionalFormatting>
  <conditionalFormatting sqref="F2801">
    <cfRule type="cellIs" dxfId="71" priority="70" operator="lessThan">
      <formula>0</formula>
    </cfRule>
  </conditionalFormatting>
  <conditionalFormatting sqref="F2801">
    <cfRule type="cellIs" dxfId="70" priority="72" operator="lessThan">
      <formula>0</formula>
    </cfRule>
  </conditionalFormatting>
  <conditionalFormatting sqref="F2801">
    <cfRule type="cellIs" dxfId="69" priority="71" operator="lessThan">
      <formula>0</formula>
    </cfRule>
  </conditionalFormatting>
  <conditionalFormatting sqref="F2802">
    <cfRule type="cellIs" dxfId="68" priority="67" operator="lessThan">
      <formula>0</formula>
    </cfRule>
  </conditionalFormatting>
  <conditionalFormatting sqref="F2802">
    <cfRule type="cellIs" dxfId="67" priority="69" operator="lessThan">
      <formula>0</formula>
    </cfRule>
  </conditionalFormatting>
  <conditionalFormatting sqref="F2802">
    <cfRule type="cellIs" dxfId="66" priority="68" operator="lessThan">
      <formula>0</formula>
    </cfRule>
  </conditionalFormatting>
  <conditionalFormatting sqref="F2803">
    <cfRule type="cellIs" dxfId="65" priority="64" operator="lessThan">
      <formula>0</formula>
    </cfRule>
  </conditionalFormatting>
  <conditionalFormatting sqref="F2803">
    <cfRule type="cellIs" dxfId="64" priority="66" operator="lessThan">
      <formula>0</formula>
    </cfRule>
  </conditionalFormatting>
  <conditionalFormatting sqref="F2803">
    <cfRule type="cellIs" dxfId="63" priority="65" operator="lessThan">
      <formula>0</formula>
    </cfRule>
  </conditionalFormatting>
  <conditionalFormatting sqref="F2804">
    <cfRule type="cellIs" dxfId="62" priority="61" operator="lessThan">
      <formula>0</formula>
    </cfRule>
  </conditionalFormatting>
  <conditionalFormatting sqref="F2804">
    <cfRule type="cellIs" dxfId="61" priority="63" operator="lessThan">
      <formula>0</formula>
    </cfRule>
  </conditionalFormatting>
  <conditionalFormatting sqref="F2804">
    <cfRule type="cellIs" dxfId="60" priority="62" operator="lessThan">
      <formula>0</formula>
    </cfRule>
  </conditionalFormatting>
  <conditionalFormatting sqref="F2805">
    <cfRule type="cellIs" dxfId="59" priority="58" operator="lessThan">
      <formula>0</formula>
    </cfRule>
  </conditionalFormatting>
  <conditionalFormatting sqref="F2805">
    <cfRule type="cellIs" dxfId="58" priority="60" operator="lessThan">
      <formula>0</formula>
    </cfRule>
  </conditionalFormatting>
  <conditionalFormatting sqref="F2805">
    <cfRule type="cellIs" dxfId="57" priority="59" operator="lessThan">
      <formula>0</formula>
    </cfRule>
  </conditionalFormatting>
  <conditionalFormatting sqref="F2806">
    <cfRule type="cellIs" dxfId="56" priority="55" operator="lessThan">
      <formula>0</formula>
    </cfRule>
  </conditionalFormatting>
  <conditionalFormatting sqref="F2806">
    <cfRule type="cellIs" dxfId="55" priority="57" operator="lessThan">
      <formula>0</formula>
    </cfRule>
  </conditionalFormatting>
  <conditionalFormatting sqref="F2806">
    <cfRule type="cellIs" dxfId="54" priority="56" operator="lessThan">
      <formula>0</formula>
    </cfRule>
  </conditionalFormatting>
  <conditionalFormatting sqref="F2807">
    <cfRule type="cellIs" dxfId="53" priority="52" operator="lessThan">
      <formula>0</formula>
    </cfRule>
  </conditionalFormatting>
  <conditionalFormatting sqref="F2807">
    <cfRule type="cellIs" dxfId="52" priority="54" operator="lessThan">
      <formula>0</formula>
    </cfRule>
  </conditionalFormatting>
  <conditionalFormatting sqref="F2807">
    <cfRule type="cellIs" dxfId="51" priority="53" operator="lessThan">
      <formula>0</formula>
    </cfRule>
  </conditionalFormatting>
  <conditionalFormatting sqref="F2808">
    <cfRule type="cellIs" dxfId="50" priority="49" operator="lessThan">
      <formula>0</formula>
    </cfRule>
  </conditionalFormatting>
  <conditionalFormatting sqref="F2808">
    <cfRule type="cellIs" dxfId="49" priority="51" operator="lessThan">
      <formula>0</formula>
    </cfRule>
  </conditionalFormatting>
  <conditionalFormatting sqref="F2808">
    <cfRule type="cellIs" dxfId="48" priority="50" operator="lessThan">
      <formula>0</formula>
    </cfRule>
  </conditionalFormatting>
  <conditionalFormatting sqref="F2809">
    <cfRule type="cellIs" dxfId="47" priority="46" operator="lessThan">
      <formula>0</formula>
    </cfRule>
  </conditionalFormatting>
  <conditionalFormatting sqref="F2809">
    <cfRule type="cellIs" dxfId="46" priority="48" operator="lessThan">
      <formula>0</formula>
    </cfRule>
  </conditionalFormatting>
  <conditionalFormatting sqref="F2809">
    <cfRule type="cellIs" dxfId="45" priority="47" operator="lessThan">
      <formula>0</formula>
    </cfRule>
  </conditionalFormatting>
  <conditionalFormatting sqref="F2810">
    <cfRule type="cellIs" dxfId="44" priority="43" operator="lessThan">
      <formula>0</formula>
    </cfRule>
  </conditionalFormatting>
  <conditionalFormatting sqref="F2810">
    <cfRule type="cellIs" dxfId="43" priority="45" operator="lessThan">
      <formula>0</formula>
    </cfRule>
  </conditionalFormatting>
  <conditionalFormatting sqref="F2810">
    <cfRule type="cellIs" dxfId="42" priority="44" operator="lessThan">
      <formula>0</formula>
    </cfRule>
  </conditionalFormatting>
  <conditionalFormatting sqref="F2811">
    <cfRule type="cellIs" dxfId="41" priority="40" operator="lessThan">
      <formula>0</formula>
    </cfRule>
  </conditionalFormatting>
  <conditionalFormatting sqref="F2811">
    <cfRule type="cellIs" dxfId="40" priority="42" operator="lessThan">
      <formula>0</formula>
    </cfRule>
  </conditionalFormatting>
  <conditionalFormatting sqref="F2811">
    <cfRule type="cellIs" dxfId="39" priority="41" operator="lessThan">
      <formula>0</formula>
    </cfRule>
  </conditionalFormatting>
  <conditionalFormatting sqref="F2812">
    <cfRule type="cellIs" dxfId="38" priority="37" operator="lessThan">
      <formula>0</formula>
    </cfRule>
  </conditionalFormatting>
  <conditionalFormatting sqref="F2812">
    <cfRule type="cellIs" dxfId="37" priority="39" operator="lessThan">
      <formula>0</formula>
    </cfRule>
  </conditionalFormatting>
  <conditionalFormatting sqref="F2812">
    <cfRule type="cellIs" dxfId="36" priority="38" operator="lessThan">
      <formula>0</formula>
    </cfRule>
  </conditionalFormatting>
  <conditionalFormatting sqref="F2813">
    <cfRule type="cellIs" dxfId="35" priority="34" operator="lessThan">
      <formula>0</formula>
    </cfRule>
  </conditionalFormatting>
  <conditionalFormatting sqref="F2813">
    <cfRule type="cellIs" dxfId="34" priority="36" operator="lessThan">
      <formula>0</formula>
    </cfRule>
  </conditionalFormatting>
  <conditionalFormatting sqref="F2813">
    <cfRule type="cellIs" dxfId="33" priority="35" operator="lessThan">
      <formula>0</formula>
    </cfRule>
  </conditionalFormatting>
  <conditionalFormatting sqref="F2814">
    <cfRule type="cellIs" dxfId="32" priority="31" operator="lessThan">
      <formula>0</formula>
    </cfRule>
  </conditionalFormatting>
  <conditionalFormatting sqref="F2814">
    <cfRule type="cellIs" dxfId="31" priority="33" operator="lessThan">
      <formula>0</formula>
    </cfRule>
  </conditionalFormatting>
  <conditionalFormatting sqref="F2814">
    <cfRule type="cellIs" dxfId="30" priority="32" operator="lessThan">
      <formula>0</formula>
    </cfRule>
  </conditionalFormatting>
  <conditionalFormatting sqref="F2815">
    <cfRule type="cellIs" dxfId="29" priority="28" operator="lessThan">
      <formula>0</formula>
    </cfRule>
  </conditionalFormatting>
  <conditionalFormatting sqref="F2815">
    <cfRule type="cellIs" dxfId="28" priority="30" operator="lessThan">
      <formula>0</formula>
    </cfRule>
  </conditionalFormatting>
  <conditionalFormatting sqref="F2815">
    <cfRule type="cellIs" dxfId="27" priority="29" operator="lessThan">
      <formula>0</formula>
    </cfRule>
  </conditionalFormatting>
  <conditionalFormatting sqref="F2816">
    <cfRule type="cellIs" dxfId="26" priority="25" operator="lessThan">
      <formula>0</formula>
    </cfRule>
  </conditionalFormatting>
  <conditionalFormatting sqref="F2816">
    <cfRule type="cellIs" dxfId="25" priority="27" operator="lessThan">
      <formula>0</formula>
    </cfRule>
  </conditionalFormatting>
  <conditionalFormatting sqref="F2816">
    <cfRule type="cellIs" dxfId="24" priority="26" operator="lessThan">
      <formula>0</formula>
    </cfRule>
  </conditionalFormatting>
  <conditionalFormatting sqref="F2817">
    <cfRule type="cellIs" dxfId="23" priority="22" operator="lessThan">
      <formula>0</formula>
    </cfRule>
  </conditionalFormatting>
  <conditionalFormatting sqref="F2817">
    <cfRule type="cellIs" dxfId="22" priority="24" operator="lessThan">
      <formula>0</formula>
    </cfRule>
  </conditionalFormatting>
  <conditionalFormatting sqref="F2817">
    <cfRule type="cellIs" dxfId="21" priority="23" operator="lessThan">
      <formula>0</formula>
    </cfRule>
  </conditionalFormatting>
  <conditionalFormatting sqref="F2818">
    <cfRule type="cellIs" dxfId="20" priority="19" operator="lessThan">
      <formula>0</formula>
    </cfRule>
  </conditionalFormatting>
  <conditionalFormatting sqref="F2818">
    <cfRule type="cellIs" dxfId="19" priority="21" operator="lessThan">
      <formula>0</formula>
    </cfRule>
  </conditionalFormatting>
  <conditionalFormatting sqref="F2818">
    <cfRule type="cellIs" dxfId="18" priority="20" operator="lessThan">
      <formula>0</formula>
    </cfRule>
  </conditionalFormatting>
  <conditionalFormatting sqref="F2819">
    <cfRule type="cellIs" dxfId="17" priority="16" operator="lessThan">
      <formula>0</formula>
    </cfRule>
  </conditionalFormatting>
  <conditionalFormatting sqref="F2819">
    <cfRule type="cellIs" dxfId="16" priority="18" operator="lessThan">
      <formula>0</formula>
    </cfRule>
  </conditionalFormatting>
  <conditionalFormatting sqref="F2819">
    <cfRule type="cellIs" dxfId="15" priority="17" operator="lessThan">
      <formula>0</formula>
    </cfRule>
  </conditionalFormatting>
  <conditionalFormatting sqref="F2820">
    <cfRule type="cellIs" dxfId="14" priority="13" operator="lessThan">
      <formula>0</formula>
    </cfRule>
  </conditionalFormatting>
  <conditionalFormatting sqref="F2820">
    <cfRule type="cellIs" dxfId="13" priority="15" operator="lessThan">
      <formula>0</formula>
    </cfRule>
  </conditionalFormatting>
  <conditionalFormatting sqref="F2820">
    <cfRule type="cellIs" dxfId="12" priority="14" operator="lessThan">
      <formula>0</formula>
    </cfRule>
  </conditionalFormatting>
  <conditionalFormatting sqref="F2821">
    <cfRule type="cellIs" dxfId="11" priority="10" operator="lessThan">
      <formula>0</formula>
    </cfRule>
  </conditionalFormatting>
  <conditionalFormatting sqref="F2821">
    <cfRule type="cellIs" dxfId="10" priority="12" operator="lessThan">
      <formula>0</formula>
    </cfRule>
  </conditionalFormatting>
  <conditionalFormatting sqref="F2821">
    <cfRule type="cellIs" dxfId="9" priority="11" operator="lessThan">
      <formula>0</formula>
    </cfRule>
  </conditionalFormatting>
  <conditionalFormatting sqref="F2822">
    <cfRule type="cellIs" dxfId="8" priority="7" operator="lessThan">
      <formula>0</formula>
    </cfRule>
  </conditionalFormatting>
  <conditionalFormatting sqref="F2822">
    <cfRule type="cellIs" dxfId="7" priority="9" operator="lessThan">
      <formula>0</formula>
    </cfRule>
  </conditionalFormatting>
  <conditionalFormatting sqref="F2822">
    <cfRule type="cellIs" dxfId="6" priority="8" operator="lessThan">
      <formula>0</formula>
    </cfRule>
  </conditionalFormatting>
  <conditionalFormatting sqref="F2823">
    <cfRule type="cellIs" dxfId="5" priority="4" operator="lessThan">
      <formula>0</formula>
    </cfRule>
  </conditionalFormatting>
  <conditionalFormatting sqref="F2823">
    <cfRule type="cellIs" dxfId="4" priority="6" operator="lessThan">
      <formula>0</formula>
    </cfRule>
  </conditionalFormatting>
  <conditionalFormatting sqref="F2823">
    <cfRule type="cellIs" dxfId="3" priority="5" operator="lessThan">
      <formula>0</formula>
    </cfRule>
  </conditionalFormatting>
  <conditionalFormatting sqref="F2824">
    <cfRule type="cellIs" dxfId="2" priority="1" operator="lessThan">
      <formula>0</formula>
    </cfRule>
  </conditionalFormatting>
  <conditionalFormatting sqref="F2824">
    <cfRule type="cellIs" dxfId="1" priority="3" operator="lessThan">
      <formula>0</formula>
    </cfRule>
  </conditionalFormatting>
  <conditionalFormatting sqref="F2824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topLeftCell="A40" zoomScaleNormal="100" workbookViewId="0">
      <selection activeCell="N107" sqref="N107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8">
        <f>'Pb 가격및재고'!O6293</f>
        <v>2206.2252964426875</v>
      </c>
    </row>
    <row r="36" spans="1:256" ht="15" customHeight="1">
      <c r="A36" s="58" t="s">
        <v>169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401">
        <v>2077.91</v>
      </c>
      <c r="J36" s="567">
        <v>1874.45</v>
      </c>
      <c r="K36" s="479">
        <v>1988.1</v>
      </c>
      <c r="L36" s="527"/>
      <c r="M36" s="527"/>
      <c r="N36" s="389">
        <f>AVERAGE($B$36:K36)</f>
        <v>2152.8088260869563</v>
      </c>
    </row>
    <row r="37" spans="1:256" s="57" customFormat="1" ht="15" customHeight="1">
      <c r="A37" s="61" t="s">
        <v>170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>
        <f>J36-I36</f>
        <v>-203.45999999999981</v>
      </c>
      <c r="K37" s="200">
        <f>K36-J36</f>
        <v>113.64999999999986</v>
      </c>
      <c r="L37" s="200"/>
      <c r="M37" s="200"/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171</v>
      </c>
      <c r="H39" s="60"/>
    </row>
    <row r="40" spans="1:256" ht="15" customHeight="1">
      <c r="A40" s="55" t="s">
        <v>122</v>
      </c>
      <c r="B40" s="56" t="s">
        <v>123</v>
      </c>
      <c r="C40" s="56" t="s">
        <v>124</v>
      </c>
      <c r="D40" s="56" t="s">
        <v>125</v>
      </c>
      <c r="E40" s="56" t="s">
        <v>126</v>
      </c>
      <c r="F40" s="56" t="s">
        <v>127</v>
      </c>
      <c r="G40" s="56" t="s">
        <v>128</v>
      </c>
      <c r="H40" s="56" t="s">
        <v>129</v>
      </c>
      <c r="I40" s="56" t="s">
        <v>130</v>
      </c>
      <c r="J40" s="56" t="s">
        <v>131</v>
      </c>
      <c r="K40" s="56" t="s">
        <v>132</v>
      </c>
      <c r="L40" s="56" t="s">
        <v>133</v>
      </c>
      <c r="M40" s="56" t="s">
        <v>134</v>
      </c>
      <c r="N40" s="56" t="s">
        <v>135</v>
      </c>
    </row>
    <row r="41" spans="1:256" s="51" customFormat="1" ht="15" hidden="1" customHeight="1">
      <c r="A41" s="497" t="s">
        <v>172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173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154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155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174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157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175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176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177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161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162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163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164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165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166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178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179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169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401">
        <v>1331.33</v>
      </c>
      <c r="J58" s="567">
        <v>1405.18</v>
      </c>
      <c r="K58" s="479">
        <v>1440.59</v>
      </c>
      <c r="L58" s="527"/>
      <c r="M58" s="527"/>
      <c r="N58" s="389">
        <f>AVERAGE(B58:K58)</f>
        <v>1296.2380000000001</v>
      </c>
    </row>
    <row r="59" spans="1:15" ht="15" customHeight="1">
      <c r="A59" s="505" t="s">
        <v>180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>
        <f>J58-I58</f>
        <v>73.850000000000136</v>
      </c>
      <c r="K59" s="200">
        <f>K58-J58</f>
        <v>35.409999999999854</v>
      </c>
      <c r="L59" s="200"/>
      <c r="M59" s="200"/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181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122</v>
      </c>
      <c r="B62" s="56" t="s">
        <v>123</v>
      </c>
      <c r="C62" s="56" t="s">
        <v>182</v>
      </c>
      <c r="D62" s="56" t="s">
        <v>183</v>
      </c>
      <c r="E62" s="76" t="s">
        <v>126</v>
      </c>
      <c r="F62" s="76" t="s">
        <v>127</v>
      </c>
      <c r="G62" s="56" t="s">
        <v>128</v>
      </c>
      <c r="H62" s="56" t="s">
        <v>129</v>
      </c>
      <c r="I62" s="56" t="s">
        <v>130</v>
      </c>
      <c r="J62" s="56" t="s">
        <v>184</v>
      </c>
      <c r="K62" s="56" t="s">
        <v>132</v>
      </c>
      <c r="L62" s="76" t="s">
        <v>133</v>
      </c>
      <c r="M62" s="56" t="s">
        <v>134</v>
      </c>
      <c r="N62" s="56" t="s">
        <v>135</v>
      </c>
      <c r="O62" s="44"/>
    </row>
    <row r="63" spans="1:15" ht="15" hidden="1" customHeight="1">
      <c r="A63" s="53" t="s">
        <v>152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185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154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155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174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157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158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159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160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161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162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163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164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165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166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167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168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169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401">
        <v>1318.44</v>
      </c>
      <c r="J80" s="567">
        <v>1391.59</v>
      </c>
      <c r="K80" s="479">
        <v>1426.66</v>
      </c>
      <c r="L80" s="527"/>
      <c r="M80" s="527"/>
      <c r="N80" s="389">
        <f>AVERAGE(B80:K80)</f>
        <v>1283.7040000000002</v>
      </c>
    </row>
    <row r="81" spans="1:18" ht="15" customHeight="1">
      <c r="A81" s="370" t="s">
        <v>170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>
        <f>J80-I80</f>
        <v>73.149999999999864</v>
      </c>
      <c r="K81" s="200">
        <f>K80-J80</f>
        <v>35.070000000000164</v>
      </c>
      <c r="L81" s="200"/>
      <c r="M81" s="200"/>
      <c r="N81" s="60"/>
    </row>
    <row r="82" spans="1:18" ht="18.75" customHeight="1"/>
    <row r="83" spans="1:18" ht="15" customHeight="1">
      <c r="A83" s="54" t="s">
        <v>186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122</v>
      </c>
      <c r="B84" s="56" t="s">
        <v>123</v>
      </c>
      <c r="C84" s="56" t="s">
        <v>182</v>
      </c>
      <c r="D84" s="56" t="s">
        <v>183</v>
      </c>
      <c r="E84" s="76" t="s">
        <v>126</v>
      </c>
      <c r="F84" s="76" t="s">
        <v>127</v>
      </c>
      <c r="G84" s="56" t="s">
        <v>128</v>
      </c>
      <c r="H84" s="56" t="s">
        <v>129</v>
      </c>
      <c r="I84" s="56" t="s">
        <v>130</v>
      </c>
      <c r="J84" s="56" t="s">
        <v>184</v>
      </c>
      <c r="K84" s="56" t="s">
        <v>132</v>
      </c>
      <c r="L84" s="76" t="s">
        <v>133</v>
      </c>
      <c r="M84" s="56" t="s">
        <v>134</v>
      </c>
      <c r="N84" s="56" t="s">
        <v>135</v>
      </c>
      <c r="O84" s="44"/>
      <c r="P84" s="44"/>
      <c r="Q84" s="44"/>
      <c r="R84" s="44"/>
    </row>
    <row r="85" spans="1:18" ht="15" hidden="1" customHeight="1">
      <c r="A85" s="47" t="s">
        <v>165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166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167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168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169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401">
        <v>1334.53</v>
      </c>
      <c r="J89" s="567">
        <v>1377.09</v>
      </c>
      <c r="K89" s="479">
        <v>1404.83</v>
      </c>
      <c r="L89" s="527"/>
      <c r="M89" s="527"/>
      <c r="N89" s="389">
        <f>AVERAGE(B89:K89)</f>
        <v>1353.3250000000003</v>
      </c>
    </row>
    <row r="90" spans="1:18" ht="15" customHeight="1">
      <c r="A90" s="370" t="s">
        <v>170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>
        <f>J89-I89</f>
        <v>42.559999999999945</v>
      </c>
      <c r="K90" s="200">
        <f>K89-J89</f>
        <v>27.740000000000009</v>
      </c>
      <c r="L90" s="200"/>
      <c r="M90" s="200"/>
      <c r="N90" s="60"/>
    </row>
    <row r="91" spans="1:18" ht="18.75" customHeight="1"/>
    <row r="92" spans="1:18" ht="15" customHeight="1">
      <c r="A92" s="54" t="s">
        <v>187</v>
      </c>
    </row>
    <row r="93" spans="1:18" ht="15" customHeight="1">
      <c r="A93" s="55" t="s">
        <v>122</v>
      </c>
      <c r="B93" s="56" t="s">
        <v>123</v>
      </c>
      <c r="C93" s="56" t="s">
        <v>124</v>
      </c>
      <c r="D93" s="56" t="s">
        <v>125</v>
      </c>
      <c r="E93" s="56" t="s">
        <v>126</v>
      </c>
      <c r="F93" s="56" t="s">
        <v>127</v>
      </c>
      <c r="G93" s="56" t="s">
        <v>128</v>
      </c>
      <c r="H93" s="56" t="s">
        <v>129</v>
      </c>
      <c r="I93" s="56" t="s">
        <v>130</v>
      </c>
      <c r="J93" s="56" t="s">
        <v>131</v>
      </c>
      <c r="K93" s="56" t="s">
        <v>132</v>
      </c>
      <c r="L93" s="56" t="s">
        <v>133</v>
      </c>
      <c r="M93" s="56" t="s">
        <v>134</v>
      </c>
      <c r="N93" s="56" t="s">
        <v>135</v>
      </c>
    </row>
    <row r="94" spans="1:18" ht="15" hidden="1" customHeight="1">
      <c r="A94" s="57" t="s">
        <v>157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158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159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7" ht="15" hidden="1" customHeight="1">
      <c r="A97" s="47" t="s">
        <v>188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7" ht="15" hidden="1" customHeight="1">
      <c r="A98" s="47" t="s">
        <v>161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7" ht="15" hidden="1" customHeight="1">
      <c r="A99" s="47" t="s">
        <v>162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7" ht="15" hidden="1" customHeight="1">
      <c r="A100" s="47" t="s">
        <v>163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7" ht="15" hidden="1" customHeight="1">
      <c r="A101" s="47" t="s">
        <v>164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7" ht="15" hidden="1" customHeight="1">
      <c r="A102" s="47" t="s">
        <v>165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7" ht="15" hidden="1" customHeight="1">
      <c r="A103" s="49" t="s">
        <v>166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7" ht="15" hidden="1" customHeight="1">
      <c r="A104" s="49" t="s">
        <v>167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7" ht="15" customHeight="1">
      <c r="A105" s="47" t="s">
        <v>168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7" ht="15" customHeight="1">
      <c r="A106" s="58" t="s">
        <v>169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401">
        <v>24511.360000000001</v>
      </c>
      <c r="J106" s="567">
        <v>21257.95</v>
      </c>
      <c r="K106" s="479">
        <v>19406.189999999999</v>
      </c>
      <c r="L106" s="527"/>
      <c r="M106" s="527"/>
      <c r="N106" s="529">
        <f>AVERAGE(B106:K106)</f>
        <v>33136.535304347824</v>
      </c>
    </row>
    <row r="107" spans="1:17" ht="15" customHeight="1">
      <c r="A107" s="61" t="s">
        <v>170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 t="shared" ref="F107:J107" si="5">F106-E106</f>
        <v>-7176.82</v>
      </c>
      <c r="G107" s="200">
        <f t="shared" si="5"/>
        <v>-4168.010000000002</v>
      </c>
      <c r="H107" s="200">
        <f t="shared" si="5"/>
        <v>-6603.6500000000015</v>
      </c>
      <c r="I107" s="200">
        <f t="shared" si="5"/>
        <v>-661.73999999999796</v>
      </c>
      <c r="J107" s="200">
        <f t="shared" si="5"/>
        <v>-3253.41</v>
      </c>
      <c r="K107" s="200">
        <f>K106-J106</f>
        <v>-1851.760000000002</v>
      </c>
      <c r="L107" s="200"/>
      <c r="M107" s="200"/>
      <c r="N107" s="59"/>
      <c r="Q107"/>
    </row>
    <row r="109" spans="1:17" ht="15" customHeight="1">
      <c r="A109" s="54" t="s">
        <v>189</v>
      </c>
    </row>
    <row r="110" spans="1:17" ht="15" customHeight="1">
      <c r="A110" s="55" t="s">
        <v>122</v>
      </c>
      <c r="B110" s="56" t="s">
        <v>123</v>
      </c>
      <c r="C110" s="56" t="s">
        <v>124</v>
      </c>
      <c r="D110" s="56" t="s">
        <v>125</v>
      </c>
      <c r="E110" s="56" t="s">
        <v>126</v>
      </c>
      <c r="F110" s="56" t="s">
        <v>127</v>
      </c>
      <c r="G110" s="56" t="s">
        <v>128</v>
      </c>
      <c r="H110" s="56" t="s">
        <v>129</v>
      </c>
      <c r="I110" s="56" t="s">
        <v>130</v>
      </c>
      <c r="J110" s="56" t="s">
        <v>131</v>
      </c>
      <c r="K110" s="56" t="s">
        <v>132</v>
      </c>
      <c r="L110" s="56" t="s">
        <v>133</v>
      </c>
      <c r="M110" s="56" t="s">
        <v>134</v>
      </c>
      <c r="N110" s="56" t="s">
        <v>135</v>
      </c>
    </row>
    <row r="111" spans="1:17" ht="15" hidden="1" customHeight="1">
      <c r="A111" s="49" t="s">
        <v>190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7" ht="15" hidden="1" customHeight="1">
      <c r="A112" s="49" t="s">
        <v>191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192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193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175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176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194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195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196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197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198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199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200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167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168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169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401">
        <v>13186.67</v>
      </c>
      <c r="J126" s="567">
        <v>12784.44</v>
      </c>
      <c r="K126" s="479">
        <v>12175</v>
      </c>
      <c r="L126" s="527"/>
      <c r="M126" s="527"/>
      <c r="N126" s="529">
        <f>AVERAGE(B126:K126)</f>
        <v>13548.883260869567</v>
      </c>
    </row>
    <row r="127" spans="1:14" ht="15" customHeight="1">
      <c r="A127" s="61" t="s">
        <v>170</v>
      </c>
      <c r="B127" s="200">
        <f>B126-M125</f>
        <v>124.28571428571377</v>
      </c>
      <c r="C127" s="200">
        <f t="shared" ref="C127:I127" si="6">C126-B126</f>
        <v>122.5</v>
      </c>
      <c r="D127" s="200">
        <f t="shared" si="6"/>
        <v>1177.282608695652</v>
      </c>
      <c r="E127" s="200">
        <f t="shared" si="6"/>
        <v>281.64739130434828</v>
      </c>
      <c r="F127" s="200">
        <f t="shared" si="6"/>
        <v>-1224.5300000000007</v>
      </c>
      <c r="G127" s="200">
        <f t="shared" si="6"/>
        <v>-340.35000000000036</v>
      </c>
      <c r="H127" s="200">
        <f t="shared" si="6"/>
        <v>429.01000000000022</v>
      </c>
      <c r="I127" s="200">
        <f t="shared" si="6"/>
        <v>-618.88999999999942</v>
      </c>
      <c r="J127" s="200">
        <f>J126-I126</f>
        <v>-402.22999999999956</v>
      </c>
      <c r="K127" s="200">
        <f>K126-J126</f>
        <v>-609.44000000000051</v>
      </c>
      <c r="L127" s="200"/>
      <c r="M127" s="200"/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744" t="s">
        <v>201</v>
      </c>
      <c r="B3" s="744"/>
      <c r="C3" s="744"/>
      <c r="D3" s="744"/>
      <c r="E3" s="744"/>
      <c r="F3" s="744"/>
      <c r="G3" s="744"/>
      <c r="H3" s="744"/>
      <c r="I3" s="744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2022-11-07T23:32:38Z</dcterms:modified>
  <cp:category/>
  <cp:contentStatus/>
</cp:coreProperties>
</file>