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9\"/>
    </mc:Choice>
  </mc:AlternateContent>
  <xr:revisionPtr revIDLastSave="0" documentId="13_ncr:1_{DF43D509-6F94-4306-831E-8432726D3C3E}" xr6:coauthVersionLast="36" xr6:coauthVersionMax="36" xr10:uidLastSave="{00000000-0000-0000-0000-000000000000}"/>
  <bookViews>
    <workbookView xWindow="0" yWindow="0" windowWidth="16620" windowHeight="802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16" i="10" l="1"/>
  <c r="J116" i="10"/>
  <c r="K117" i="10" s="1"/>
  <c r="F4260" i="13"/>
  <c r="N138" i="10" s="1"/>
  <c r="E4260" i="13"/>
  <c r="J138" i="10" s="1"/>
  <c r="N38" i="10"/>
  <c r="K116" i="10"/>
  <c r="K98" i="10"/>
  <c r="K87" i="10"/>
  <c r="K63" i="10"/>
  <c r="K39" i="10"/>
  <c r="K38" i="10"/>
  <c r="G3315" i="17"/>
  <c r="F3315" i="17"/>
  <c r="F3314" i="17"/>
  <c r="E3315" i="17"/>
  <c r="H3315" i="17"/>
  <c r="H3314" i="17"/>
  <c r="G3314" i="17"/>
  <c r="E3314" i="17"/>
  <c r="Q7041" i="6"/>
  <c r="N7041" i="6"/>
  <c r="I7041" i="6"/>
  <c r="O7041" i="6"/>
  <c r="M7041" i="6"/>
  <c r="X7041" i="6"/>
  <c r="W7041" i="6"/>
  <c r="W7039" i="6"/>
  <c r="X7039" i="6"/>
  <c r="I7039" i="6"/>
  <c r="X7040" i="6"/>
  <c r="V7040" i="6"/>
  <c r="O7039" i="6"/>
  <c r="N7039" i="6"/>
  <c r="M7039" i="6"/>
  <c r="K139" i="10" l="1"/>
  <c r="Q7038" i="6"/>
  <c r="W7038" i="6" s="1"/>
  <c r="I7038" i="6"/>
  <c r="F3313" i="17"/>
  <c r="E3313" i="17"/>
  <c r="X7038" i="6"/>
  <c r="M7038" i="6"/>
  <c r="Q7037" i="6" l="1"/>
  <c r="W7037" i="6" s="1"/>
  <c r="J38" i="10" l="1"/>
  <c r="F3312" i="17"/>
  <c r="E3312" i="17"/>
  <c r="X7037" i="6"/>
  <c r="M7037" i="6"/>
  <c r="I7037" i="6"/>
  <c r="Q7036" i="6" l="1"/>
  <c r="W7036" i="6" s="1"/>
  <c r="F3311" i="17"/>
  <c r="E3311" i="17"/>
  <c r="X7036" i="6"/>
  <c r="M7036" i="6"/>
  <c r="I7036" i="6"/>
  <c r="Q7035" i="6" l="1"/>
  <c r="W7035" i="6" s="1"/>
  <c r="F3310" i="17"/>
  <c r="E3310" i="17"/>
  <c r="X7035" i="6"/>
  <c r="M7035" i="6"/>
  <c r="I7035" i="6"/>
  <c r="Q7034" i="6" l="1"/>
  <c r="W7034" i="6" s="1"/>
  <c r="F3309" i="17" l="1"/>
  <c r="E3309" i="17"/>
  <c r="X7034" i="6"/>
  <c r="M7034" i="6"/>
  <c r="I7034" i="6"/>
  <c r="J98" i="10" l="1"/>
  <c r="J63" i="10"/>
  <c r="F3308" i="17"/>
  <c r="E3308" i="17"/>
  <c r="I3306" i="17"/>
  <c r="Q7033" i="6"/>
  <c r="W7033" i="6"/>
  <c r="X7033" i="6"/>
  <c r="I7033" i="6"/>
  <c r="M7033" i="6"/>
  <c r="Q7032" i="6" l="1"/>
  <c r="W7032" i="6" s="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Q7026" i="6" l="1"/>
  <c r="W7026" i="6" s="1"/>
  <c r="F3301" i="17" l="1"/>
  <c r="E3301" i="17"/>
  <c r="X7026" i="6"/>
  <c r="M7026" i="6"/>
  <c r="I7026" i="6"/>
  <c r="Q7025" i="6" l="1"/>
  <c r="W7025" i="6" s="1"/>
  <c r="X7025" i="6"/>
  <c r="F3300" i="17"/>
  <c r="E3300" i="17"/>
  <c r="M7025" i="6"/>
  <c r="I7025" i="6"/>
  <c r="Q7024" i="6" l="1"/>
  <c r="W7024" i="6" s="1"/>
  <c r="F3299" i="17" l="1"/>
  <c r="E3299" i="17"/>
  <c r="X7024" i="6"/>
  <c r="M7024" i="6"/>
  <c r="I7024" i="6"/>
  <c r="Q7023" i="6" l="1"/>
  <c r="W7023" i="6" s="1"/>
  <c r="F3298" i="17"/>
  <c r="E3298" i="17"/>
  <c r="X7023" i="6"/>
  <c r="M7023" i="6"/>
  <c r="I7023" i="6"/>
  <c r="Q7022" i="6" l="1"/>
  <c r="W7022" i="6" s="1"/>
  <c r="F3297" i="17"/>
  <c r="E3297" i="17"/>
  <c r="X7022" i="6"/>
  <c r="I7022" i="6"/>
  <c r="M7022" i="6"/>
  <c r="F2970" i="17" l="1"/>
  <c r="Q7021" i="6"/>
  <c r="W7021" i="6" s="1"/>
  <c r="F3296" i="17"/>
  <c r="E3296" i="17"/>
  <c r="X7021" i="6"/>
  <c r="M7021" i="6"/>
  <c r="I7021" i="6"/>
  <c r="Q7020" i="6" l="1"/>
  <c r="W7020" i="6" s="1"/>
  <c r="F3295" i="17"/>
  <c r="E3295" i="17"/>
  <c r="X7020" i="6"/>
  <c r="I7020" i="6"/>
  <c r="M7020" i="6"/>
  <c r="Q7019" i="6" l="1"/>
  <c r="W7019" i="6" s="1"/>
  <c r="I7019" i="6"/>
  <c r="V7018" i="6"/>
  <c r="X7019" i="6"/>
  <c r="F3294" i="17"/>
  <c r="E3294" i="17"/>
  <c r="M7019" i="6"/>
  <c r="J87" i="10" l="1"/>
  <c r="Q7017" i="6" l="1"/>
  <c r="W7017" i="6" s="1"/>
  <c r="E4252" i="13"/>
  <c r="I138" i="10" s="1"/>
  <c r="J139" i="10" s="1"/>
  <c r="F4252" i="13"/>
  <c r="G3293" i="17"/>
  <c r="H3293" i="17"/>
  <c r="F3293" i="17"/>
  <c r="E3293" i="17"/>
  <c r="X7017" i="6"/>
  <c r="I7017" i="6"/>
  <c r="O7017" i="6"/>
  <c r="N7017" i="6"/>
  <c r="M7017" i="6"/>
  <c r="X7018" i="6" l="1"/>
  <c r="Q7016" i="6"/>
  <c r="I116" i="10" l="1"/>
  <c r="J117" i="10" s="1"/>
  <c r="I38" i="10"/>
  <c r="J39" i="10" s="1"/>
  <c r="F3292" i="17"/>
  <c r="E3292" i="17"/>
  <c r="W7016" i="6"/>
  <c r="X7016" i="6"/>
  <c r="M7016" i="6"/>
  <c r="I7016" i="6"/>
  <c r="Q7015" i="6" l="1"/>
  <c r="W7015" i="6" s="1"/>
  <c r="F3291" i="17" l="1"/>
  <c r="E3291" i="17"/>
  <c r="X7015" i="6"/>
  <c r="M7015" i="6"/>
  <c r="I7015" i="6" l="1"/>
  <c r="Q7014" i="6" l="1"/>
  <c r="F3290" i="17" l="1"/>
  <c r="E3290" i="17"/>
  <c r="W7014" i="6"/>
  <c r="X7014" i="6"/>
  <c r="M7014" i="6"/>
  <c r="I7014" i="6"/>
  <c r="X7013" i="6" l="1"/>
  <c r="Q7013" i="6"/>
  <c r="W7013" i="6" l="1"/>
  <c r="Q7012" i="6" l="1"/>
  <c r="W7012" i="6" s="1"/>
  <c r="F3288" i="17"/>
  <c r="E3288" i="17"/>
  <c r="X7012" i="6"/>
  <c r="M7012" i="6"/>
  <c r="I7012" i="6"/>
  <c r="F3287" i="17" l="1"/>
  <c r="E3287" i="17"/>
  <c r="Q7011" i="6"/>
  <c r="W7011" i="6" s="1"/>
  <c r="X7011" i="6"/>
  <c r="I7011" i="6"/>
  <c r="M7011" i="6"/>
  <c r="Q7010" i="6" l="1"/>
  <c r="W7010" i="6" s="1"/>
  <c r="I7010" i="6"/>
  <c r="E3286" i="17"/>
  <c r="F3286" i="17"/>
  <c r="X7010" i="6"/>
  <c r="M7010" i="6"/>
  <c r="Q7009" i="6" l="1"/>
  <c r="W7009" i="6" s="1"/>
  <c r="I7009" i="6"/>
  <c r="X7009" i="6"/>
  <c r="F3285" i="17"/>
  <c r="E3285" i="17"/>
  <c r="M7009" i="6"/>
  <c r="Q7008" i="6" l="1"/>
  <c r="W7008" i="6" s="1"/>
  <c r="F3284" i="17"/>
  <c r="E3284" i="17"/>
  <c r="X7008" i="6"/>
  <c r="I7008" i="6"/>
  <c r="M7008" i="6"/>
  <c r="F3283" i="17" l="1"/>
  <c r="E3283" i="17"/>
  <c r="I7007" i="6"/>
  <c r="M7007" i="6"/>
  <c r="F3282" i="17"/>
  <c r="E3282" i="17"/>
  <c r="F3281" i="17"/>
  <c r="E3281" i="17"/>
  <c r="I7006" i="6"/>
  <c r="M7006" i="6"/>
  <c r="X7007" i="6"/>
  <c r="X7006" i="6"/>
  <c r="X7005" i="6"/>
  <c r="W7005" i="6"/>
  <c r="Q7007" i="6"/>
  <c r="W7007" i="6" s="1"/>
  <c r="Q7006" i="6"/>
  <c r="W7006" i="6" s="1"/>
  <c r="I7005" i="6"/>
  <c r="M7005" i="6"/>
  <c r="Q7004" i="6" l="1"/>
  <c r="W7004" i="6" s="1"/>
  <c r="F3280" i="17"/>
  <c r="E3280" i="17"/>
  <c r="X7004" i="6"/>
  <c r="M7004" i="6"/>
  <c r="I7004" i="6"/>
  <c r="Q7003" i="6" l="1"/>
  <c r="W7003" i="6" s="1"/>
  <c r="F3279" i="17"/>
  <c r="E3279" i="17"/>
  <c r="X7003" i="6"/>
  <c r="M7003" i="6"/>
  <c r="I7003" i="6"/>
  <c r="Q7002" i="6" l="1"/>
  <c r="W7002" i="6" s="1"/>
  <c r="F3278" i="17"/>
  <c r="E3278" i="17"/>
  <c r="X7002" i="6"/>
  <c r="M7002" i="6"/>
  <c r="I7002" i="6"/>
  <c r="Q7001" i="6"/>
  <c r="W7001" i="6" s="1"/>
  <c r="F3277" i="17"/>
  <c r="E3277" i="17"/>
  <c r="X7001" i="6"/>
  <c r="I7001" i="6"/>
  <c r="M7001" i="6"/>
  <c r="Q7000" i="6"/>
  <c r="W7000" i="6" s="1"/>
  <c r="F3276" i="17"/>
  <c r="E3276" i="17"/>
  <c r="I98" i="10"/>
  <c r="X7000" i="6"/>
  <c r="I7000" i="6"/>
  <c r="M7000" i="6"/>
  <c r="Q6999" i="6"/>
  <c r="W6999" i="6" s="1"/>
  <c r="X6999" i="6"/>
  <c r="M6999" i="6"/>
  <c r="F3275" i="17"/>
  <c r="E3275" i="17"/>
  <c r="I6999" i="6"/>
  <c r="Q6998" i="6"/>
  <c r="W6998" i="6" s="1"/>
  <c r="F3274" i="17"/>
  <c r="E3274" i="17"/>
  <c r="X6998" i="6"/>
  <c r="I6998" i="6"/>
  <c r="O6994" i="6"/>
  <c r="M6998" i="6"/>
  <c r="F4243" i="13"/>
  <c r="H3271" i="17"/>
  <c r="G3271" i="17"/>
  <c r="F3273" i="17"/>
  <c r="E3273" i="17"/>
  <c r="Q6997" i="6"/>
  <c r="W6997" i="6" s="1"/>
  <c r="X6997" i="6"/>
  <c r="I6997" i="6"/>
  <c r="M6997" i="6"/>
  <c r="Q6996" i="6"/>
  <c r="F3272" i="17"/>
  <c r="E3272" i="17"/>
  <c r="X6996" i="6"/>
  <c r="W6996" i="6"/>
  <c r="N6994" i="6"/>
  <c r="H38" i="10" s="1"/>
  <c r="I39" i="10" s="1"/>
  <c r="V6971" i="6"/>
  <c r="M6996" i="6"/>
  <c r="I6996" i="6"/>
  <c r="E4243" i="13"/>
  <c r="H138" i="10" s="1"/>
  <c r="I87" i="10"/>
  <c r="I63" i="10"/>
  <c r="Q6994" i="6"/>
  <c r="W6994" i="6" s="1"/>
  <c r="H116" i="10"/>
  <c r="I117" i="10" s="1"/>
  <c r="F3271" i="17"/>
  <c r="E3271" i="17"/>
  <c r="X6994" i="6"/>
  <c r="M6994" i="6"/>
  <c r="I6994" i="6"/>
  <c r="Q6993" i="6"/>
  <c r="W6993" i="6" s="1"/>
  <c r="F3270" i="17"/>
  <c r="E3270" i="17"/>
  <c r="X6993" i="6"/>
  <c r="M6993" i="6"/>
  <c r="I6993" i="6"/>
  <c r="Q6992" i="6"/>
  <c r="W6992" i="6" s="1"/>
  <c r="F3269" i="17"/>
  <c r="E3269" i="17"/>
  <c r="X6992" i="6"/>
  <c r="M6992" i="6"/>
  <c r="I6992" i="6"/>
  <c r="W6991" i="6"/>
  <c r="Q6991" i="6"/>
  <c r="F3268" i="17"/>
  <c r="E3268" i="17"/>
  <c r="X6991" i="6"/>
  <c r="M6991" i="6"/>
  <c r="I6991" i="6"/>
  <c r="Q6990" i="6"/>
  <c r="W6990" i="6" s="1"/>
  <c r="F3267" i="17"/>
  <c r="E3267" i="17"/>
  <c r="X6990" i="6"/>
  <c r="M6990" i="6"/>
  <c r="I6990" i="6"/>
  <c r="Q6989" i="6"/>
  <c r="W6989" i="6" s="1"/>
  <c r="F3266" i="17"/>
  <c r="E3266" i="17"/>
  <c r="Q6988" i="6"/>
  <c r="W6988" i="6" s="1"/>
  <c r="X6989" i="6"/>
  <c r="M6989" i="6"/>
  <c r="I6989" i="6"/>
  <c r="H87" i="10"/>
  <c r="F3258" i="17"/>
  <c r="F3265" i="17"/>
  <c r="E3265" i="17"/>
  <c r="I6988" i="6"/>
  <c r="X6988" i="6"/>
  <c r="M6988" i="6"/>
  <c r="F3264" i="17"/>
  <c r="E3264" i="17"/>
  <c r="Q6987" i="6"/>
  <c r="W6987" i="6" s="1"/>
  <c r="X6987" i="6"/>
  <c r="I6987" i="6"/>
  <c r="M6987" i="6"/>
  <c r="F4234" i="13"/>
  <c r="H3121" i="17"/>
  <c r="N115" i="10" s="1"/>
  <c r="H2863" i="17"/>
  <c r="N114" i="10" s="1"/>
  <c r="O6970" i="6"/>
  <c r="O6949" i="6"/>
  <c r="E3263" i="17"/>
  <c r="F3263" i="17"/>
  <c r="F3262" i="17"/>
  <c r="E3262" i="17"/>
  <c r="I6986" i="6"/>
  <c r="Q6986" i="6"/>
  <c r="W6986" i="6"/>
  <c r="M6986" i="6"/>
  <c r="Q6985" i="6"/>
  <c r="X6986" i="6"/>
  <c r="X6985" i="6"/>
  <c r="P6985" i="6"/>
  <c r="V6995" i="6" s="1"/>
  <c r="X6995" i="6" s="1"/>
  <c r="I6985" i="6"/>
  <c r="M6985" i="6"/>
  <c r="Q6984" i="6"/>
  <c r="W6984" i="6" s="1"/>
  <c r="F3261" i="17"/>
  <c r="E3261" i="17"/>
  <c r="X6984" i="6"/>
  <c r="M6984" i="6"/>
  <c r="I6984" i="6"/>
  <c r="W6983" i="6"/>
  <c r="Q6983" i="6"/>
  <c r="F3260" i="17"/>
  <c r="E3260" i="17"/>
  <c r="X6983" i="6"/>
  <c r="M6983" i="6"/>
  <c r="I6983" i="6"/>
  <c r="F3259" i="17"/>
  <c r="E3259" i="17"/>
  <c r="Q6982" i="6"/>
  <c r="W6982" i="6" s="1"/>
  <c r="X6982" i="6"/>
  <c r="M6982" i="6"/>
  <c r="I6982" i="6"/>
  <c r="Q6981" i="6"/>
  <c r="W6981" i="6" s="1"/>
  <c r="X6981" i="6"/>
  <c r="E3258" i="17"/>
  <c r="M6981" i="6"/>
  <c r="I6981" i="6"/>
  <c r="H63" i="10"/>
  <c r="F3257" i="17"/>
  <c r="E3257" i="17"/>
  <c r="W6980" i="6"/>
  <c r="Q6980" i="6"/>
  <c r="X6980" i="6"/>
  <c r="I6980" i="6"/>
  <c r="M6980" i="6"/>
  <c r="Q6979" i="6"/>
  <c r="F3256" i="17"/>
  <c r="E3256" i="17"/>
  <c r="X6979" i="6"/>
  <c r="W6979" i="6"/>
  <c r="I6979" i="6"/>
  <c r="M6979" i="6"/>
  <c r="Q6978" i="6"/>
  <c r="W6978" i="6" s="1"/>
  <c r="X6978" i="6"/>
  <c r="F3255" i="17"/>
  <c r="E3255" i="17"/>
  <c r="I6978" i="6"/>
  <c r="M6978" i="6"/>
  <c r="Q6977" i="6"/>
  <c r="W6977" i="6"/>
  <c r="F3254" i="17"/>
  <c r="E3254" i="17"/>
  <c r="X6977" i="6"/>
  <c r="I6977" i="6"/>
  <c r="M6977" i="6"/>
  <c r="H98" i="10"/>
  <c r="Q6976" i="6"/>
  <c r="W6976" i="6" s="1"/>
  <c r="F3253" i="17"/>
  <c r="E3253" i="17"/>
  <c r="X6976" i="6"/>
  <c r="I6976" i="6"/>
  <c r="M6976" i="6"/>
  <c r="Q6975" i="6"/>
  <c r="W6975" i="6" s="1"/>
  <c r="F3252" i="17"/>
  <c r="E3252" i="17"/>
  <c r="X6975" i="6"/>
  <c r="M6975" i="6"/>
  <c r="I6975" i="6"/>
  <c r="Q6974" i="6"/>
  <c r="W6974" i="6" s="1"/>
  <c r="F3251" i="17"/>
  <c r="E3251" i="17"/>
  <c r="X6974" i="6"/>
  <c r="M6974" i="6"/>
  <c r="I6974" i="6"/>
  <c r="Q6973" i="6"/>
  <c r="W6973" i="6" s="1"/>
  <c r="F3250" i="17"/>
  <c r="E3250" i="17"/>
  <c r="X6973" i="6"/>
  <c r="M6973" i="6"/>
  <c r="I6973" i="6"/>
  <c r="Q6972" i="6"/>
  <c r="F3249" i="17"/>
  <c r="E3249" i="17"/>
  <c r="X6972" i="6"/>
  <c r="W6972" i="6"/>
  <c r="M6972" i="6"/>
  <c r="I6972" i="6"/>
  <c r="F138" i="10"/>
  <c r="Q6970" i="6"/>
  <c r="W6970" i="6" s="1"/>
  <c r="E4234" i="13"/>
  <c r="G138" i="10" s="1"/>
  <c r="G38" i="10"/>
  <c r="H3248" i="17"/>
  <c r="G3248" i="17"/>
  <c r="G116" i="10"/>
  <c r="F3248" i="17"/>
  <c r="E3248" i="17"/>
  <c r="X6970" i="6"/>
  <c r="N6970" i="6"/>
  <c r="M6970" i="6"/>
  <c r="I6970" i="6"/>
  <c r="W6969" i="6"/>
  <c r="Q6969" i="6"/>
  <c r="F3247" i="17"/>
  <c r="E3247" i="17"/>
  <c r="X6969" i="6"/>
  <c r="M6969" i="6"/>
  <c r="I6969" i="6"/>
  <c r="Q6968" i="6"/>
  <c r="W6968" i="6" s="1"/>
  <c r="F3246" i="17"/>
  <c r="E3246" i="17"/>
  <c r="X6968" i="6"/>
  <c r="M6968" i="6"/>
  <c r="I6968" i="6"/>
  <c r="F3245" i="17"/>
  <c r="E3245" i="17"/>
  <c r="I6967" i="6"/>
  <c r="M6967" i="6"/>
  <c r="X6967" i="6"/>
  <c r="Q6967" i="6"/>
  <c r="W6967" i="6" s="1"/>
  <c r="Q6966" i="6"/>
  <c r="W6966" i="6" s="1"/>
  <c r="F3244" i="17"/>
  <c r="E3244" i="17"/>
  <c r="X6966" i="6"/>
  <c r="M6966" i="6"/>
  <c r="I6966" i="6"/>
  <c r="Q6965" i="6"/>
  <c r="W6965" i="6"/>
  <c r="M6965" i="6"/>
  <c r="X6965" i="6"/>
  <c r="I6965" i="6"/>
  <c r="F3243" i="17"/>
  <c r="E3243" i="17"/>
  <c r="F3242" i="17"/>
  <c r="E3242" i="17"/>
  <c r="Q6964" i="6"/>
  <c r="W6964" i="6" s="1"/>
  <c r="X6964" i="6"/>
  <c r="I6964" i="6"/>
  <c r="M6964" i="6"/>
  <c r="Q6963" i="6"/>
  <c r="W6963" i="6" s="1"/>
  <c r="F3241" i="17"/>
  <c r="E3241" i="17"/>
  <c r="X6963" i="6"/>
  <c r="M6963" i="6"/>
  <c r="I6963" i="6"/>
  <c r="W6962" i="6"/>
  <c r="Q6962" i="6"/>
  <c r="F3240" i="17"/>
  <c r="E3240" i="17"/>
  <c r="X6962" i="6"/>
  <c r="M6962" i="6"/>
  <c r="I6962" i="6"/>
  <c r="Q6961" i="6"/>
  <c r="W6961" i="6" s="1"/>
  <c r="F3239" i="17"/>
  <c r="E3239" i="17"/>
  <c r="X6961" i="6"/>
  <c r="M6961" i="6"/>
  <c r="I6961" i="6"/>
  <c r="Q6960" i="6"/>
  <c r="W6960" i="6" s="1"/>
  <c r="F3238" i="17"/>
  <c r="E3238" i="17"/>
  <c r="X6960" i="6"/>
  <c r="M6960" i="6"/>
  <c r="I6960" i="6"/>
  <c r="F3237" i="17"/>
  <c r="E3237" i="17"/>
  <c r="I6959" i="6"/>
  <c r="Q6959" i="6"/>
  <c r="W6959" i="6" s="1"/>
  <c r="X6959" i="6"/>
  <c r="G87" i="10"/>
  <c r="M6959" i="6"/>
  <c r="Q6958" i="6"/>
  <c r="W6958" i="6"/>
  <c r="F3236" i="17"/>
  <c r="E3236" i="17"/>
  <c r="X6958" i="6"/>
  <c r="I6958" i="6"/>
  <c r="M6958" i="6"/>
  <c r="W6957" i="6"/>
  <c r="Q6957" i="6"/>
  <c r="F3235" i="17"/>
  <c r="E3235" i="17"/>
  <c r="I6957" i="6"/>
  <c r="M6957" i="6"/>
  <c r="X6957" i="6"/>
  <c r="F3234" i="17"/>
  <c r="E3234" i="17"/>
  <c r="Q6956" i="6"/>
  <c r="W6956" i="6" s="1"/>
  <c r="X6956" i="6"/>
  <c r="I6956" i="6"/>
  <c r="M6956" i="6"/>
  <c r="W6955" i="6"/>
  <c r="Q6955" i="6"/>
  <c r="X6955" i="6"/>
  <c r="F3233" i="17"/>
  <c r="E3233" i="17"/>
  <c r="I6955" i="6"/>
  <c r="M6955" i="6"/>
  <c r="Q6954" i="6"/>
  <c r="W6954" i="6" s="1"/>
  <c r="X6954" i="6"/>
  <c r="X6953" i="6"/>
  <c r="W6953" i="6"/>
  <c r="I6954" i="6"/>
  <c r="I6953" i="6"/>
  <c r="F3232" i="17"/>
  <c r="E3232" i="17"/>
  <c r="F3231" i="17"/>
  <c r="E3231" i="17"/>
  <c r="M6954" i="6"/>
  <c r="M6953" i="6"/>
  <c r="Q6952" i="6"/>
  <c r="W6952" i="6" s="1"/>
  <c r="F3230" i="17"/>
  <c r="E3230" i="17"/>
  <c r="X6952" i="6"/>
  <c r="M6952" i="6"/>
  <c r="I6952" i="6"/>
  <c r="Q6951" i="6"/>
  <c r="W6951" i="6" s="1"/>
  <c r="F3229" i="17"/>
  <c r="E3229" i="17"/>
  <c r="X6951" i="6"/>
  <c r="M6951" i="6"/>
  <c r="N6949" i="6"/>
  <c r="F38" i="10" s="1"/>
  <c r="X6945" i="6"/>
  <c r="I6951" i="6"/>
  <c r="G63" i="10"/>
  <c r="G98" i="10"/>
  <c r="Q6949" i="6"/>
  <c r="W6949" i="6" s="1"/>
  <c r="E138" i="10"/>
  <c r="E4226" i="13"/>
  <c r="H3228" i="17"/>
  <c r="G3228" i="17"/>
  <c r="F116" i="10" s="1"/>
  <c r="G117" i="10" s="1"/>
  <c r="F3228" i="17"/>
  <c r="E3228" i="17"/>
  <c r="X6949" i="6"/>
  <c r="M6949" i="6"/>
  <c r="I6949" i="6"/>
  <c r="F3227" i="17"/>
  <c r="E3227" i="17"/>
  <c r="Q6948" i="6"/>
  <c r="W6948" i="6" s="1"/>
  <c r="X6948" i="6"/>
  <c r="I6948" i="6"/>
  <c r="M6948" i="6"/>
  <c r="F3225" i="17"/>
  <c r="F3226" i="17"/>
  <c r="E3226" i="17"/>
  <c r="X6947" i="6"/>
  <c r="Q6947" i="6"/>
  <c r="W6947" i="6" s="1"/>
  <c r="I6947" i="6"/>
  <c r="M6947" i="6"/>
  <c r="E3225" i="17"/>
  <c r="Q6946" i="6"/>
  <c r="W6946" i="6"/>
  <c r="X6946" i="6"/>
  <c r="M6946" i="6"/>
  <c r="I6946" i="6"/>
  <c r="X6944" i="6"/>
  <c r="Q6945" i="6"/>
  <c r="W6945" i="6" s="1"/>
  <c r="Q6944" i="6"/>
  <c r="W6944" i="6" s="1"/>
  <c r="F3223" i="17"/>
  <c r="E3223" i="17"/>
  <c r="I6944" i="6"/>
  <c r="M6944" i="6"/>
  <c r="Q6943" i="6"/>
  <c r="W6943" i="6"/>
  <c r="F3222" i="17"/>
  <c r="E3222" i="17"/>
  <c r="X6943" i="6"/>
  <c r="M6943" i="6"/>
  <c r="I6943" i="6"/>
  <c r="Q6942" i="6"/>
  <c r="W6942" i="6" s="1"/>
  <c r="F3221" i="17"/>
  <c r="E3221" i="17"/>
  <c r="X6942" i="6"/>
  <c r="M6942" i="6"/>
  <c r="I6942" i="6"/>
  <c r="Q6941" i="6"/>
  <c r="W6941" i="6" s="1"/>
  <c r="F3220" i="17"/>
  <c r="E3220" i="17"/>
  <c r="X6941" i="6"/>
  <c r="M6941" i="6"/>
  <c r="I6941" i="6"/>
  <c r="W6940" i="6"/>
  <c r="Q6940" i="6"/>
  <c r="F3219" i="17"/>
  <c r="E3219" i="17"/>
  <c r="X6940" i="6"/>
  <c r="M6940" i="6"/>
  <c r="I6940" i="6"/>
  <c r="Q6939" i="6"/>
  <c r="W6939" i="6" s="1"/>
  <c r="F3218" i="17"/>
  <c r="E3218" i="17"/>
  <c r="X6939" i="6"/>
  <c r="M6939" i="6"/>
  <c r="I6939" i="6"/>
  <c r="Q6938" i="6"/>
  <c r="W6938" i="6" s="1"/>
  <c r="I6938" i="6"/>
  <c r="X6938" i="6"/>
  <c r="F3217" i="17"/>
  <c r="E3217" i="17"/>
  <c r="M6938" i="6"/>
  <c r="Q6937" i="6"/>
  <c r="W6937" i="6" s="1"/>
  <c r="I6937" i="6"/>
  <c r="X6937" i="6"/>
  <c r="M6937" i="6"/>
  <c r="P6936" i="6"/>
  <c r="V6950" i="6" s="1"/>
  <c r="F3216" i="17"/>
  <c r="E3216" i="17"/>
  <c r="I3215" i="17"/>
  <c r="F3215" i="17"/>
  <c r="E3215" i="17"/>
  <c r="I6936" i="6"/>
  <c r="M6936" i="6"/>
  <c r="X6936" i="6"/>
  <c r="W6936" i="6"/>
  <c r="Q6935" i="6"/>
  <c r="W6935" i="6" s="1"/>
  <c r="F3214" i="17"/>
  <c r="E3214" i="17"/>
  <c r="X6935" i="6"/>
  <c r="I6935" i="6"/>
  <c r="M6935" i="6"/>
  <c r="X6904" i="6"/>
  <c r="W6904" i="6"/>
  <c r="X6902" i="6"/>
  <c r="W6902" i="6"/>
  <c r="Q6934" i="6"/>
  <c r="W6934" i="6" s="1"/>
  <c r="X6934" i="6"/>
  <c r="F3213" i="17"/>
  <c r="E3213" i="17"/>
  <c r="I6934" i="6"/>
  <c r="M6934" i="6"/>
  <c r="Q6933" i="6"/>
  <c r="F3212" i="17"/>
  <c r="E3212" i="17"/>
  <c r="X6933" i="6"/>
  <c r="W6933" i="6"/>
  <c r="M6933" i="6"/>
  <c r="I6933" i="6"/>
  <c r="Q6932" i="6"/>
  <c r="W6932" i="6" s="1"/>
  <c r="F3211" i="17"/>
  <c r="E3211" i="17"/>
  <c r="X6932" i="6"/>
  <c r="M6932" i="6"/>
  <c r="I6932" i="6"/>
  <c r="Q6931" i="6"/>
  <c r="W6931" i="6" s="1"/>
  <c r="F3210" i="17"/>
  <c r="E3210" i="17"/>
  <c r="X6931" i="6"/>
  <c r="M6931" i="6"/>
  <c r="I6931" i="6"/>
  <c r="Q6929" i="6"/>
  <c r="F3208" i="17"/>
  <c r="E3208" i="17"/>
  <c r="M6929" i="6"/>
  <c r="I6929" i="6"/>
  <c r="Q6928" i="6"/>
  <c r="F3207" i="17"/>
  <c r="E3207" i="17"/>
  <c r="M6928" i="6"/>
  <c r="I6928" i="6"/>
  <c r="E139" i="10"/>
  <c r="Q6927" i="6"/>
  <c r="F98" i="10"/>
  <c r="F87" i="10"/>
  <c r="F63" i="10"/>
  <c r="G3205" i="17"/>
  <c r="E116" i="10"/>
  <c r="H3205" i="17"/>
  <c r="O6925" i="6"/>
  <c r="N6925" i="6"/>
  <c r="E38" i="10" s="1"/>
  <c r="V6926" i="6"/>
  <c r="X6926" i="6" s="1"/>
  <c r="X6925" i="6"/>
  <c r="F3205" i="17"/>
  <c r="F3206" i="17"/>
  <c r="E3206" i="17"/>
  <c r="E3205" i="17"/>
  <c r="M6927" i="6"/>
  <c r="M6925" i="6"/>
  <c r="I6925" i="6"/>
  <c r="I6927" i="6"/>
  <c r="F3204" i="17"/>
  <c r="E3204" i="17"/>
  <c r="Q6924" i="6"/>
  <c r="W6924" i="6"/>
  <c r="X6924" i="6"/>
  <c r="I6924" i="6"/>
  <c r="M6924" i="6"/>
  <c r="Q6923" i="6"/>
  <c r="W6923" i="6"/>
  <c r="F3203" i="17"/>
  <c r="E3203" i="17"/>
  <c r="X6923" i="6"/>
  <c r="M6923" i="6"/>
  <c r="I6923" i="6"/>
  <c r="F3202" i="17"/>
  <c r="E3202" i="17"/>
  <c r="X6922" i="6"/>
  <c r="Q6922" i="6"/>
  <c r="W6922" i="6" s="1"/>
  <c r="M6922" i="6"/>
  <c r="I6922" i="6"/>
  <c r="Q6921" i="6"/>
  <c r="W6921" i="6" s="1"/>
  <c r="F3201" i="17"/>
  <c r="F3200" i="17"/>
  <c r="E3201" i="17"/>
  <c r="X6921" i="6"/>
  <c r="I6921" i="6"/>
  <c r="M6921" i="6"/>
  <c r="Q6920" i="6"/>
  <c r="W6920" i="6" s="1"/>
  <c r="E3200" i="17"/>
  <c r="X6920" i="6"/>
  <c r="I6920" i="6"/>
  <c r="M6920" i="6"/>
  <c r="F3199" i="17"/>
  <c r="E3199" i="17"/>
  <c r="X6919" i="6"/>
  <c r="Q6919" i="6"/>
  <c r="W6919" i="6" s="1"/>
  <c r="I6919" i="6"/>
  <c r="M6919" i="6"/>
  <c r="Q6918" i="6"/>
  <c r="W6918" i="6"/>
  <c r="F3198" i="17"/>
  <c r="E3198" i="17"/>
  <c r="X6918" i="6"/>
  <c r="M6918" i="6"/>
  <c r="I6918" i="6"/>
  <c r="F3197" i="17"/>
  <c r="E3197" i="17"/>
  <c r="Q6917" i="6"/>
  <c r="W6917" i="6" s="1"/>
  <c r="X6917" i="6"/>
  <c r="I6917" i="6"/>
  <c r="M6917" i="6"/>
  <c r="Q6916" i="6"/>
  <c r="W6916" i="6" s="1"/>
  <c r="F3196" i="17"/>
  <c r="E3196" i="17"/>
  <c r="I6916" i="6"/>
  <c r="X6916" i="6"/>
  <c r="M6916" i="6"/>
  <c r="Q6915" i="6"/>
  <c r="W6915" i="6" s="1"/>
  <c r="F3195" i="17"/>
  <c r="E3195" i="17"/>
  <c r="X6915" i="6"/>
  <c r="M6915" i="6"/>
  <c r="I6915" i="6"/>
  <c r="Q6914" i="6"/>
  <c r="W6914" i="6" s="1"/>
  <c r="X6914" i="6"/>
  <c r="F3194" i="17"/>
  <c r="E3194" i="17"/>
  <c r="M6914" i="6"/>
  <c r="I6914" i="6"/>
  <c r="Q6913" i="6"/>
  <c r="W6913" i="6"/>
  <c r="F3193" i="17"/>
  <c r="E3193" i="17"/>
  <c r="M6913" i="6"/>
  <c r="X6913" i="6"/>
  <c r="I6913" i="6"/>
  <c r="I6912" i="6"/>
  <c r="M6912" i="6"/>
  <c r="X6912" i="6"/>
  <c r="Q6912" i="6"/>
  <c r="W6912" i="6" s="1"/>
  <c r="F3192" i="17"/>
  <c r="E3192" i="17"/>
  <c r="W6910" i="6"/>
  <c r="Q6911" i="6"/>
  <c r="W6911" i="6" s="1"/>
  <c r="M6911" i="6"/>
  <c r="X6911" i="6"/>
  <c r="I6911" i="6"/>
  <c r="F3191" i="17"/>
  <c r="F3185" i="17"/>
  <c r="E3191" i="17"/>
  <c r="F3189" i="17"/>
  <c r="F3190" i="17"/>
  <c r="E3190" i="17"/>
  <c r="I3190" i="17"/>
  <c r="X6910" i="6"/>
  <c r="I6910" i="6"/>
  <c r="M6910" i="6"/>
  <c r="E3189" i="17"/>
  <c r="Q6909" i="6"/>
  <c r="W6909" i="6" s="1"/>
  <c r="I6909" i="6"/>
  <c r="M6909" i="6"/>
  <c r="X6909" i="6"/>
  <c r="Q6908" i="6"/>
  <c r="W6908" i="6" s="1"/>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Q6901" i="6"/>
  <c r="W6901" i="6" s="1"/>
  <c r="H3184" i="17"/>
  <c r="G3184" i="17"/>
  <c r="D116" i="10"/>
  <c r="D117" i="10" s="1"/>
  <c r="F3184" i="17"/>
  <c r="E3184" i="17"/>
  <c r="X6901" i="6"/>
  <c r="O6901" i="6"/>
  <c r="N6901" i="6"/>
  <c r="D38" i="10" s="1"/>
  <c r="M6901" i="6"/>
  <c r="I6901" i="6"/>
  <c r="E117" i="10"/>
  <c r="X6903" i="6"/>
  <c r="Q6900" i="6"/>
  <c r="W6900" i="6" s="1"/>
  <c r="F3183" i="17"/>
  <c r="E3183" i="17"/>
  <c r="X6900" i="6"/>
  <c r="I6900" i="6"/>
  <c r="M6900" i="6"/>
  <c r="Q6899" i="6"/>
  <c r="W6899" i="6"/>
  <c r="F3182" i="17"/>
  <c r="E3182" i="17"/>
  <c r="X6899" i="6"/>
  <c r="M6899" i="6"/>
  <c r="I6899" i="6"/>
  <c r="Q6898" i="6"/>
  <c r="W6898" i="6" s="1"/>
  <c r="F3181" i="17"/>
  <c r="E3181" i="17"/>
  <c r="X6898" i="6"/>
  <c r="M6898" i="6"/>
  <c r="I6898" i="6"/>
  <c r="Q6897" i="6"/>
  <c r="W6897" i="6" s="1"/>
  <c r="F3180" i="17"/>
  <c r="E3180" i="17"/>
  <c r="X6897" i="6"/>
  <c r="M6897" i="6"/>
  <c r="I6897" i="6"/>
  <c r="Q6896" i="6"/>
  <c r="W6896" i="6" s="1"/>
  <c r="F3179" i="17"/>
  <c r="E3179" i="17"/>
  <c r="X6896" i="6"/>
  <c r="I6896" i="6"/>
  <c r="M6896" i="6"/>
  <c r="Q6895" i="6"/>
  <c r="W6895" i="6" s="1"/>
  <c r="F3178" i="17"/>
  <c r="E3178" i="17"/>
  <c r="X6895" i="6"/>
  <c r="I6895" i="6"/>
  <c r="M6895" i="6"/>
  <c r="Q6894" i="6"/>
  <c r="W6894" i="6" s="1"/>
  <c r="X6894" i="6"/>
  <c r="F3177" i="17"/>
  <c r="E3177" i="17"/>
  <c r="I6894" i="6"/>
  <c r="M6894" i="6"/>
  <c r="Q6893" i="6"/>
  <c r="W6893" i="6" s="1"/>
  <c r="F3176" i="17"/>
  <c r="E3176" i="17"/>
  <c r="X6893" i="6"/>
  <c r="M6893" i="6"/>
  <c r="I6893" i="6"/>
  <c r="Q6892" i="6"/>
  <c r="W6892" i="6"/>
  <c r="F3175" i="17"/>
  <c r="E3175" i="17"/>
  <c r="X6892" i="6"/>
  <c r="M6892" i="6"/>
  <c r="I6892" i="6"/>
  <c r="Q6891" i="6"/>
  <c r="W6891" i="6" s="1"/>
  <c r="F3174" i="17"/>
  <c r="E3174" i="17"/>
  <c r="X6891" i="6"/>
  <c r="M6891" i="6"/>
  <c r="I6891" i="6"/>
  <c r="Q6890" i="6"/>
  <c r="W6890" i="6" s="1"/>
  <c r="F3173" i="17"/>
  <c r="E3173" i="17"/>
  <c r="X6890" i="6"/>
  <c r="M6890" i="6"/>
  <c r="I6890" i="6"/>
  <c r="Q6889" i="6"/>
  <c r="W6889" i="6"/>
  <c r="E3172" i="17"/>
  <c r="X6889" i="6"/>
  <c r="I6889" i="6"/>
  <c r="F3172" i="17"/>
  <c r="M6889" i="6"/>
  <c r="Q6888" i="6"/>
  <c r="W6888" i="6" s="1"/>
  <c r="E3171" i="17"/>
  <c r="X6888" i="6"/>
  <c r="I6888" i="6"/>
  <c r="F3171" i="17"/>
  <c r="M6888" i="6"/>
  <c r="Q6887" i="6"/>
  <c r="W6887" i="6"/>
  <c r="F3170" i="17"/>
  <c r="E3170" i="17"/>
  <c r="X6887" i="6"/>
  <c r="I6887" i="6"/>
  <c r="M6887" i="6"/>
  <c r="Q6886" i="6"/>
  <c r="W6886" i="6" s="1"/>
  <c r="F3169" i="17"/>
  <c r="E3169" i="17"/>
  <c r="X6886" i="6"/>
  <c r="M6886" i="6"/>
  <c r="I6886" i="6"/>
  <c r="Q6885" i="6"/>
  <c r="W6885" i="6" s="1"/>
  <c r="F3168" i="17"/>
  <c r="E3168" i="17"/>
  <c r="X6885" i="6"/>
  <c r="I6885" i="6"/>
  <c r="M6885" i="6"/>
  <c r="Q6884" i="6"/>
  <c r="W6884" i="6" s="1"/>
  <c r="F3167" i="17"/>
  <c r="E3167" i="17"/>
  <c r="X6884" i="6"/>
  <c r="I6884" i="6"/>
  <c r="M6884" i="6"/>
  <c r="Q6883" i="6"/>
  <c r="W6883" i="6" s="1"/>
  <c r="F3166" i="17"/>
  <c r="E3166" i="17"/>
  <c r="X6883" i="6"/>
  <c r="I6883" i="6"/>
  <c r="M6883" i="6"/>
  <c r="Q6882" i="6"/>
  <c r="W6882" i="6" s="1"/>
  <c r="D98" i="10"/>
  <c r="D87" i="10"/>
  <c r="D63" i="10"/>
  <c r="C139" i="10"/>
  <c r="C62" i="10"/>
  <c r="C97" i="10"/>
  <c r="C98" i="10" s="1"/>
  <c r="C86" i="10"/>
  <c r="C87" i="10" s="1"/>
  <c r="F3165" i="17"/>
  <c r="E3165" i="17"/>
  <c r="H3164" i="17"/>
  <c r="G3164" i="17"/>
  <c r="F3164" i="17"/>
  <c r="E3164" i="17"/>
  <c r="X6882" i="6"/>
  <c r="I6882" i="6"/>
  <c r="M6882" i="6"/>
  <c r="V6881" i="6"/>
  <c r="X6881" i="6" s="1"/>
  <c r="X6880" i="6"/>
  <c r="W6880" i="6"/>
  <c r="O6880" i="6"/>
  <c r="N6880" i="6"/>
  <c r="M6880" i="6"/>
  <c r="I6880" i="6"/>
  <c r="Q6879" i="6"/>
  <c r="W6879" i="6" s="1"/>
  <c r="F3163" i="17"/>
  <c r="E3163" i="17"/>
  <c r="X6879" i="6"/>
  <c r="M6879" i="6"/>
  <c r="I6879" i="6"/>
  <c r="Q6878" i="6"/>
  <c r="W6878" i="6"/>
  <c r="F3162" i="17"/>
  <c r="E3162" i="17"/>
  <c r="X6878" i="6"/>
  <c r="N6858" i="6"/>
  <c r="M6878" i="6"/>
  <c r="I6878" i="6"/>
  <c r="Q6877" i="6"/>
  <c r="W6877" i="6" s="1"/>
  <c r="F3161" i="17"/>
  <c r="E3161" i="17"/>
  <c r="X6877" i="6"/>
  <c r="M6877" i="6"/>
  <c r="I6877" i="6"/>
  <c r="Q6876" i="6"/>
  <c r="W6876" i="6" s="1"/>
  <c r="F3160" i="17"/>
  <c r="E3160" i="17"/>
  <c r="X6876" i="6"/>
  <c r="M6876" i="6"/>
  <c r="I6876" i="6"/>
  <c r="Q6875" i="6"/>
  <c r="W6875" i="6" s="1"/>
  <c r="I6875" i="6"/>
  <c r="M6875" i="6"/>
  <c r="X6875" i="6"/>
  <c r="F3159" i="17"/>
  <c r="E3159" i="17"/>
  <c r="F3158" i="17"/>
  <c r="E3158" i="17"/>
  <c r="Q6874" i="6"/>
  <c r="W6874" i="6" s="1"/>
  <c r="X6874" i="6"/>
  <c r="I6874" i="6"/>
  <c r="M6874" i="6"/>
  <c r="F3157" i="17"/>
  <c r="E3157" i="17"/>
  <c r="Q6873" i="6"/>
  <c r="W6873" i="6" s="1"/>
  <c r="X6873" i="6"/>
  <c r="M6873" i="6"/>
  <c r="I6873" i="6"/>
  <c r="Q6872" i="6"/>
  <c r="W6872" i="6"/>
  <c r="F3156" i="17"/>
  <c r="E3156" i="17"/>
  <c r="M6872" i="6"/>
  <c r="X6872" i="6"/>
  <c r="I6872" i="6"/>
  <c r="F3155" i="17"/>
  <c r="E3155" i="17"/>
  <c r="X6866" i="6"/>
  <c r="X6865" i="6"/>
  <c r="W6866" i="6"/>
  <c r="W6865" i="6"/>
  <c r="Q6871" i="6"/>
  <c r="W6871" i="6" s="1"/>
  <c r="I6871" i="6"/>
  <c r="M6871" i="6"/>
  <c r="X6871" i="6"/>
  <c r="X6870" i="6"/>
  <c r="Q6870" i="6"/>
  <c r="W6870" i="6" s="1"/>
  <c r="F3154" i="17"/>
  <c r="E3154" i="17"/>
  <c r="M6870" i="6"/>
  <c r="I6870" i="6"/>
  <c r="X6869" i="6"/>
  <c r="Q6869" i="6"/>
  <c r="W6869" i="6" s="1"/>
  <c r="F3153" i="17"/>
  <c r="E3153" i="17"/>
  <c r="M6869" i="6"/>
  <c r="I6869" i="6"/>
  <c r="X6868" i="6"/>
  <c r="Q6868" i="6"/>
  <c r="W6868" i="6" s="1"/>
  <c r="F3152" i="17"/>
  <c r="E3152" i="17"/>
  <c r="M6868" i="6"/>
  <c r="I6868" i="6"/>
  <c r="D36" i="10"/>
  <c r="C36" i="10"/>
  <c r="F3149" i="17"/>
  <c r="F3150" i="17"/>
  <c r="F3151" i="17"/>
  <c r="E3151" i="17"/>
  <c r="E3150" i="17"/>
  <c r="E3149" i="17"/>
  <c r="X6867" i="6"/>
  <c r="Q6867" i="6"/>
  <c r="W6867" i="6" s="1"/>
  <c r="I6867" i="6"/>
  <c r="M6867" i="6"/>
  <c r="M6866" i="6"/>
  <c r="M6865" i="6"/>
  <c r="I6866" i="6"/>
  <c r="I6865" i="6"/>
  <c r="Q6864" i="6"/>
  <c r="W6864" i="6" s="1"/>
  <c r="F3148" i="17"/>
  <c r="E3148" i="17"/>
  <c r="I6864" i="6"/>
  <c r="X6864" i="6"/>
  <c r="M6864" i="6"/>
  <c r="N6609" i="6"/>
  <c r="F3147" i="17"/>
  <c r="E3147" i="17"/>
  <c r="Q6863" i="6"/>
  <c r="W6863" i="6" s="1"/>
  <c r="X6863" i="6"/>
  <c r="M6863" i="6"/>
  <c r="I6863" i="6"/>
  <c r="F3146" i="17"/>
  <c r="E3146" i="17"/>
  <c r="Q6862" i="6"/>
  <c r="W6862" i="6" s="1"/>
  <c r="I6862" i="6"/>
  <c r="X6862" i="6"/>
  <c r="M6862" i="6"/>
  <c r="F3145" i="17"/>
  <c r="E3145" i="17"/>
  <c r="Q6861" i="6"/>
  <c r="W6861" i="6" s="1"/>
  <c r="X6861" i="6"/>
  <c r="M6861" i="6"/>
  <c r="I6861" i="6"/>
  <c r="B39" i="10"/>
  <c r="C39" i="10"/>
  <c r="C117" i="10"/>
  <c r="F3143" i="17"/>
  <c r="F3144" i="17"/>
  <c r="E3144" i="17"/>
  <c r="Q6860" i="6"/>
  <c r="W6860" i="6" s="1"/>
  <c r="X6860" i="6"/>
  <c r="I6860" i="6"/>
  <c r="M6860" i="6"/>
  <c r="V6859" i="6"/>
  <c r="C63" i="10"/>
  <c r="Q6858" i="6"/>
  <c r="W6858" i="6" s="1"/>
  <c r="E3143" i="17"/>
  <c r="H3143" i="17"/>
  <c r="G3143" i="17"/>
  <c r="X6858" i="6"/>
  <c r="O6858" i="6"/>
  <c r="M6858" i="6"/>
  <c r="I6858" i="6"/>
  <c r="F3142" i="17"/>
  <c r="E3142" i="17"/>
  <c r="Q6857" i="6"/>
  <c r="W6857" i="6" s="1"/>
  <c r="X6857" i="6"/>
  <c r="I6857" i="6"/>
  <c r="M6857" i="6"/>
  <c r="Q6856" i="6"/>
  <c r="W6856" i="6" s="1"/>
  <c r="F3141" i="17"/>
  <c r="E3141" i="17"/>
  <c r="X6856" i="6"/>
  <c r="I6856" i="6"/>
  <c r="M6856" i="6"/>
  <c r="Q6855" i="6"/>
  <c r="W6855" i="6" s="1"/>
  <c r="F3140" i="17"/>
  <c r="E3140" i="17"/>
  <c r="X6855" i="6"/>
  <c r="I6855" i="6"/>
  <c r="M6855" i="6"/>
  <c r="F3139" i="17"/>
  <c r="E3139" i="17"/>
  <c r="Q6854" i="6"/>
  <c r="W6854" i="6"/>
  <c r="X6854" i="6"/>
  <c r="M6854" i="6"/>
  <c r="I6854" i="6"/>
  <c r="X6853" i="6"/>
  <c r="Q6853" i="6"/>
  <c r="W6853" i="6" s="1"/>
  <c r="E3138" i="17"/>
  <c r="F3138" i="17"/>
  <c r="M6853" i="6"/>
  <c r="I6853" i="6"/>
  <c r="Q6852" i="6"/>
  <c r="W6852" i="6" s="1"/>
  <c r="F3137" i="17"/>
  <c r="E3137" i="17"/>
  <c r="X6852" i="6"/>
  <c r="M6852" i="6"/>
  <c r="I6852" i="6"/>
  <c r="X6851" i="6"/>
  <c r="Q6851" i="6"/>
  <c r="W6851" i="6"/>
  <c r="F3136" i="17"/>
  <c r="E3136" i="17"/>
  <c r="M6851" i="6"/>
  <c r="I6851" i="6"/>
  <c r="B63" i="10"/>
  <c r="B87" i="10"/>
  <c r="B98" i="10"/>
  <c r="E3135" i="17"/>
  <c r="F3135" i="17"/>
  <c r="X6850" i="6"/>
  <c r="Q6850" i="6"/>
  <c r="W6850" i="6" s="1"/>
  <c r="F3119" i="17"/>
  <c r="I6850" i="6"/>
  <c r="M6850" i="6"/>
  <c r="F3134" i="17"/>
  <c r="E3134" i="17"/>
  <c r="Q6849" i="6"/>
  <c r="X6849" i="6"/>
  <c r="W6849" i="6"/>
  <c r="M6849" i="6"/>
  <c r="I6849" i="6"/>
  <c r="Q6848" i="6"/>
  <c r="W6848" i="6" s="1"/>
  <c r="F3133" i="17"/>
  <c r="E3133" i="17"/>
  <c r="X6848" i="6"/>
  <c r="M6848" i="6"/>
  <c r="I6848" i="6"/>
  <c r="F3132" i="17"/>
  <c r="E3132" i="17"/>
  <c r="Q6847" i="6"/>
  <c r="W6847" i="6"/>
  <c r="X6847" i="6"/>
  <c r="M6847" i="6"/>
  <c r="I6847" i="6"/>
  <c r="F3131" i="17"/>
  <c r="E3131" i="17"/>
  <c r="Q6846" i="6"/>
  <c r="W6846" i="6" s="1"/>
  <c r="X6846" i="6"/>
  <c r="M6846" i="6"/>
  <c r="I6846" i="6"/>
  <c r="F3130" i="17"/>
  <c r="E3130" i="17"/>
  <c r="Q6845" i="6"/>
  <c r="X6845" i="6"/>
  <c r="W6845" i="6"/>
  <c r="M6845" i="6"/>
  <c r="I6845" i="6"/>
  <c r="F3129" i="17"/>
  <c r="E3129" i="17"/>
  <c r="Q6844" i="6"/>
  <c r="W6844" i="6" s="1"/>
  <c r="X6844" i="6"/>
  <c r="I6844" i="6"/>
  <c r="M6844" i="6"/>
  <c r="F3128" i="17"/>
  <c r="E3128" i="17"/>
  <c r="I6843" i="6"/>
  <c r="Q6843" i="6"/>
  <c r="W6843" i="6" s="1"/>
  <c r="X6843" i="6"/>
  <c r="M6843" i="6"/>
  <c r="Q6842" i="6"/>
  <c r="W6842" i="6" s="1"/>
  <c r="F3127" i="17"/>
  <c r="E3127" i="17"/>
  <c r="X6842" i="6"/>
  <c r="I6842" i="6"/>
  <c r="M6842" i="6"/>
  <c r="Q6841" i="6"/>
  <c r="W6841" i="6" s="1"/>
  <c r="E4182" i="13"/>
  <c r="F3126" i="17"/>
  <c r="E3126" i="17"/>
  <c r="X6841" i="6"/>
  <c r="M6841" i="6"/>
  <c r="I6841" i="6"/>
  <c r="Q6840" i="6"/>
  <c r="W6840" i="6" s="1"/>
  <c r="F3125" i="17"/>
  <c r="E3125" i="17"/>
  <c r="X6840" i="6"/>
  <c r="M6840" i="6"/>
  <c r="I6840" i="6"/>
  <c r="Q6839" i="6"/>
  <c r="W6839" i="6"/>
  <c r="E3124" i="17"/>
  <c r="F3124" i="17"/>
  <c r="X6839" i="6"/>
  <c r="M6839" i="6"/>
  <c r="I6839" i="6"/>
  <c r="Q6837" i="6"/>
  <c r="W6837" i="6" s="1"/>
  <c r="Q6838" i="6"/>
  <c r="W6838" i="6"/>
  <c r="E3123" i="17"/>
  <c r="F3123" i="17"/>
  <c r="F3122" i="17"/>
  <c r="X6838" i="6"/>
  <c r="O6835" i="6"/>
  <c r="N37" i="10" s="1"/>
  <c r="M6838" i="6"/>
  <c r="I6838" i="6"/>
  <c r="E3122" i="17"/>
  <c r="X6837" i="6"/>
  <c r="N6835" i="6"/>
  <c r="M6835" i="6"/>
  <c r="M6837" i="6"/>
  <c r="G3121" i="17"/>
  <c r="B117" i="10"/>
  <c r="V6816" i="6"/>
  <c r="X6816" i="6" s="1"/>
  <c r="V6836" i="6"/>
  <c r="I6837" i="6"/>
  <c r="X6836" i="6"/>
  <c r="Q6835" i="6"/>
  <c r="W6835" i="6"/>
  <c r="F3121" i="17"/>
  <c r="E3121" i="17"/>
  <c r="X6835" i="6"/>
  <c r="I6835" i="6"/>
  <c r="Q6834" i="6"/>
  <c r="W6834" i="6" s="1"/>
  <c r="F3120" i="17"/>
  <c r="E3120" i="17"/>
  <c r="X6834" i="6"/>
  <c r="M6834" i="6"/>
  <c r="I6834" i="6"/>
  <c r="Q6833" i="6"/>
  <c r="W6833" i="6" s="1"/>
  <c r="X6833" i="6"/>
  <c r="E3119" i="17"/>
  <c r="M6833" i="6"/>
  <c r="I6833" i="6"/>
  <c r="Q6832" i="6"/>
  <c r="W6832" i="6" s="1"/>
  <c r="F3118" i="17"/>
  <c r="E3118" i="17"/>
  <c r="X6832" i="6"/>
  <c r="M6832" i="6"/>
  <c r="I6832" i="6"/>
  <c r="L1" i="10"/>
  <c r="Q6831" i="6"/>
  <c r="W6831" i="6" s="1"/>
  <c r="E3117" i="17"/>
  <c r="F3117" i="17"/>
  <c r="X6831" i="6"/>
  <c r="M6831" i="6"/>
  <c r="I6831" i="6"/>
  <c r="Q6830" i="6"/>
  <c r="W6830" i="6" s="1"/>
  <c r="F3116" i="17"/>
  <c r="E3116" i="17"/>
  <c r="X6830" i="6"/>
  <c r="M6830" i="6"/>
  <c r="I6830" i="6"/>
  <c r="Q6829" i="6"/>
  <c r="W6829" i="6" s="1"/>
  <c r="F3115" i="17"/>
  <c r="E3115" i="17"/>
  <c r="X6829" i="6"/>
  <c r="M6829" i="6"/>
  <c r="I6829" i="6"/>
  <c r="Q6828" i="6"/>
  <c r="W6828" i="6" s="1"/>
  <c r="F3114" i="17"/>
  <c r="E3114" i="17"/>
  <c r="X6828" i="6"/>
  <c r="M6828" i="6"/>
  <c r="I6828" i="6"/>
  <c r="Q6827" i="6"/>
  <c r="W6827" i="6" s="1"/>
  <c r="F3113" i="17"/>
  <c r="E3113" i="17"/>
  <c r="X6827" i="6"/>
  <c r="M6827" i="6"/>
  <c r="I6827" i="6"/>
  <c r="F3112" i="17"/>
  <c r="E3112" i="17"/>
  <c r="Q6826" i="6"/>
  <c r="W6826" i="6" s="1"/>
  <c r="X6826" i="6"/>
  <c r="M6826" i="6"/>
  <c r="I6826" i="6"/>
  <c r="F3111" i="17"/>
  <c r="E3111" i="17"/>
  <c r="Q6825" i="6"/>
  <c r="W6825" i="6" s="1"/>
  <c r="X6825" i="6"/>
  <c r="I6825" i="6"/>
  <c r="M6825" i="6"/>
  <c r="F3110" i="17"/>
  <c r="E3110" i="17"/>
  <c r="X6824" i="6"/>
  <c r="Q6824" i="6"/>
  <c r="W6824" i="6"/>
  <c r="I6824" i="6"/>
  <c r="M6824" i="6"/>
  <c r="F3109" i="17"/>
  <c r="E3109" i="17"/>
  <c r="Q6823" i="6"/>
  <c r="W6823" i="6" s="1"/>
  <c r="X6823" i="6"/>
  <c r="I6823" i="6"/>
  <c r="M6823" i="6"/>
  <c r="I6822" i="6"/>
  <c r="Q6822" i="6"/>
  <c r="W6822" i="6" s="1"/>
  <c r="M6822" i="6"/>
  <c r="X6822" i="6"/>
  <c r="F3108" i="17"/>
  <c r="E3108" i="17"/>
  <c r="F3107" i="17"/>
  <c r="E3107" i="17"/>
  <c r="Q6821" i="6"/>
  <c r="W6821" i="6" s="1"/>
  <c r="X6821" i="6"/>
  <c r="M6821" i="6"/>
  <c r="I6821" i="6"/>
  <c r="Q6820" i="6"/>
  <c r="W6820" i="6" s="1"/>
  <c r="F3106" i="17"/>
  <c r="E3106" i="17"/>
  <c r="X6820" i="6"/>
  <c r="M6820" i="6"/>
  <c r="I6820" i="6"/>
  <c r="F3105" i="17"/>
  <c r="E3105" i="17"/>
  <c r="Q6819" i="6"/>
  <c r="W6819" i="6" s="1"/>
  <c r="X6819" i="6"/>
  <c r="M6819" i="6"/>
  <c r="I6819" i="6"/>
  <c r="Q6818" i="6"/>
  <c r="W6818" i="6" s="1"/>
  <c r="F3104" i="17"/>
  <c r="E3104" i="17"/>
  <c r="X6818" i="6"/>
  <c r="M6818" i="6"/>
  <c r="I6818" i="6"/>
  <c r="Q6817" i="6"/>
  <c r="W6817" i="6" s="1"/>
  <c r="F3103" i="17"/>
  <c r="E3103" i="17"/>
  <c r="X6817" i="6"/>
  <c r="M6817" i="6"/>
  <c r="I6817" i="6"/>
  <c r="E4173" i="13"/>
  <c r="Q6815" i="6"/>
  <c r="W6815" i="6"/>
  <c r="H3102" i="17"/>
  <c r="G3102" i="17"/>
  <c r="F3102" i="17"/>
  <c r="E3102" i="17"/>
  <c r="X6815" i="6"/>
  <c r="O6815" i="6"/>
  <c r="N6815" i="6"/>
  <c r="M6815" i="6"/>
  <c r="I6815" i="6"/>
  <c r="Q6814" i="6"/>
  <c r="W6814" i="6" s="1"/>
  <c r="F3101" i="17"/>
  <c r="E3101" i="17"/>
  <c r="X6814" i="6"/>
  <c r="M6814" i="6"/>
  <c r="I6814" i="6"/>
  <c r="Q6813" i="6"/>
  <c r="W6813" i="6" s="1"/>
  <c r="F3100" i="17"/>
  <c r="E3100" i="17"/>
  <c r="X6813" i="6"/>
  <c r="M6813" i="6"/>
  <c r="I6813" i="6"/>
  <c r="Q6812" i="6"/>
  <c r="W6812" i="6" s="1"/>
  <c r="F3099" i="17"/>
  <c r="E3099" i="17"/>
  <c r="X6812" i="6"/>
  <c r="M6812" i="6"/>
  <c r="I6812" i="6"/>
  <c r="Q6811" i="6"/>
  <c r="W6811" i="6" s="1"/>
  <c r="F3098" i="17"/>
  <c r="E3098" i="17"/>
  <c r="X6811" i="6"/>
  <c r="M6811" i="6"/>
  <c r="I6811" i="6"/>
  <c r="F3097" i="17"/>
  <c r="E3097" i="17"/>
  <c r="Q6810" i="6"/>
  <c r="W6810" i="6" s="1"/>
  <c r="I6810" i="6"/>
  <c r="X6810" i="6"/>
  <c r="M6810" i="6"/>
  <c r="I6809" i="6"/>
  <c r="X6809" i="6"/>
  <c r="F3096" i="17"/>
  <c r="E3096" i="17"/>
  <c r="M6809" i="6"/>
  <c r="Q6809" i="6"/>
  <c r="W6809" i="6" s="1"/>
  <c r="F3095" i="17"/>
  <c r="E3095" i="17"/>
  <c r="Q6808" i="6"/>
  <c r="W6808" i="6"/>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s="1"/>
  <c r="F3090" i="17"/>
  <c r="E3090" i="17"/>
  <c r="X6803" i="6"/>
  <c r="M6803" i="6"/>
  <c r="I6803" i="6"/>
  <c r="F3089" i="17"/>
  <c r="E3089" i="17"/>
  <c r="Q6802" i="6"/>
  <c r="W6802" i="6"/>
  <c r="X6802" i="6"/>
  <c r="M6802" i="6"/>
  <c r="I6802" i="6"/>
  <c r="Q6801" i="6"/>
  <c r="W6801" i="6" s="1"/>
  <c r="F3088" i="17"/>
  <c r="E3088" i="17"/>
  <c r="X6801" i="6"/>
  <c r="M6801" i="6"/>
  <c r="I6801" i="6"/>
  <c r="Q6800" i="6"/>
  <c r="W6800" i="6" s="1"/>
  <c r="F3087" i="17"/>
  <c r="E3087" i="17"/>
  <c r="X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F3077" i="17"/>
  <c r="E3077" i="17"/>
  <c r="X6789" i="6"/>
  <c r="W6789" i="6"/>
  <c r="M6789" i="6"/>
  <c r="I6789" i="6"/>
  <c r="V6748" i="6"/>
  <c r="V6770" i="6"/>
  <c r="Q6788" i="6"/>
  <c r="W6788" i="6" s="1"/>
  <c r="F3076" i="17"/>
  <c r="E3076" i="17"/>
  <c r="I6788" i="6"/>
  <c r="X6788" i="6"/>
  <c r="M6788" i="6"/>
  <c r="Q6787" i="6"/>
  <c r="W6787" i="6" s="1"/>
  <c r="F3075" i="17"/>
  <c r="E3075" i="17"/>
  <c r="X6787" i="6"/>
  <c r="M6787" i="6"/>
  <c r="I6787" i="6"/>
  <c r="F3074" i="17"/>
  <c r="E3074" i="17"/>
  <c r="Q6786" i="6"/>
  <c r="W6786" i="6" s="1"/>
  <c r="X6786" i="6"/>
  <c r="M6786" i="6"/>
  <c r="I6786" i="6"/>
  <c r="F3073" i="17"/>
  <c r="E3073" i="17"/>
  <c r="Q6785" i="6"/>
  <c r="W6785" i="6" s="1"/>
  <c r="X6785" i="6"/>
  <c r="M6785" i="6"/>
  <c r="I6785" i="6"/>
  <c r="F3072" i="17"/>
  <c r="E3072" i="17"/>
  <c r="Q6784" i="6"/>
  <c r="W6784" i="6"/>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s="1"/>
  <c r="M6771" i="6"/>
  <c r="I6771" i="6"/>
  <c r="H3058" i="17"/>
  <c r="G3058" i="17"/>
  <c r="F3058" i="17"/>
  <c r="E3058" i="17"/>
  <c r="N6769" i="6"/>
  <c r="X6770" i="6" s="1"/>
  <c r="O6769" i="6"/>
  <c r="X6769" i="6"/>
  <c r="Q6769" i="6"/>
  <c r="W6769" i="6" s="1"/>
  <c r="M6769" i="6"/>
  <c r="I6769" i="6"/>
  <c r="F3057" i="17"/>
  <c r="E3057" i="17"/>
  <c r="Q6768" i="6"/>
  <c r="W6768" i="6" s="1"/>
  <c r="X6768" i="6"/>
  <c r="M6768" i="6"/>
  <c r="I6768" i="6"/>
  <c r="F3056" i="17"/>
  <c r="E3056" i="17"/>
  <c r="Q6767" i="6"/>
  <c r="X6767" i="6"/>
  <c r="W6767" i="6"/>
  <c r="M6767" i="6"/>
  <c r="I6767" i="6"/>
  <c r="F3055" i="17"/>
  <c r="E3055" i="17"/>
  <c r="Q6766" i="6"/>
  <c r="W6766" i="6" s="1"/>
  <c r="X6766" i="6"/>
  <c r="M6766" i="6"/>
  <c r="I6766" i="6"/>
  <c r="Q6765" i="6"/>
  <c r="W6765" i="6" s="1"/>
  <c r="F3054" i="17"/>
  <c r="E3054" i="17"/>
  <c r="X6765" i="6"/>
  <c r="M6765" i="6"/>
  <c r="I6765" i="6"/>
  <c r="Q6764" i="6"/>
  <c r="W6764" i="6" s="1"/>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c r="X6761" i="6"/>
  <c r="M6761" i="6"/>
  <c r="I6761" i="6"/>
  <c r="F3049" i="17"/>
  <c r="E3049" i="17"/>
  <c r="Q6760" i="6"/>
  <c r="W6760" i="6" s="1"/>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F3044" i="17"/>
  <c r="E3044" i="17"/>
  <c r="X6755" i="6"/>
  <c r="W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W6750" i="6" s="1"/>
  <c r="F3039" i="17"/>
  <c r="E3039" i="17"/>
  <c r="X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s="1"/>
  <c r="E3036" i="17"/>
  <c r="X6746" i="6"/>
  <c r="I6746" i="6"/>
  <c r="M6746" i="6"/>
  <c r="Q6745" i="6"/>
  <c r="W6745" i="6" s="1"/>
  <c r="F3035" i="17"/>
  <c r="E3035" i="17"/>
  <c r="X6745" i="6"/>
  <c r="I6745" i="6"/>
  <c r="M6745" i="6"/>
  <c r="Q6744" i="6"/>
  <c r="W6744" i="6" s="1"/>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F3029" i="17"/>
  <c r="E3029" i="17"/>
  <c r="X6739" i="6"/>
  <c r="W6739" i="6"/>
  <c r="M6739" i="6"/>
  <c r="I6739" i="6"/>
  <c r="F3028" i="17"/>
  <c r="E3028" i="17"/>
  <c r="Q6738" i="6"/>
  <c r="W6738" i="6" s="1"/>
  <c r="X6738" i="6"/>
  <c r="M6738" i="6"/>
  <c r="I6738" i="6"/>
  <c r="Q6737" i="6"/>
  <c r="W6737" i="6" s="1"/>
  <c r="F3027" i="17"/>
  <c r="E3027" i="17"/>
  <c r="X6737" i="6"/>
  <c r="M6737" i="6"/>
  <c r="I6737" i="6"/>
  <c r="F3026" i="17"/>
  <c r="E3026" i="17"/>
  <c r="Q6736" i="6"/>
  <c r="W6736" i="6" s="1"/>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W6729" i="6" s="1"/>
  <c r="F3019" i="17"/>
  <c r="E3019" i="17"/>
  <c r="X6729" i="6"/>
  <c r="M6729" i="6"/>
  <c r="I6729" i="6"/>
  <c r="Q6728" i="6"/>
  <c r="W6728" i="6" s="1"/>
  <c r="F3018" i="17"/>
  <c r="E3018" i="17"/>
  <c r="X6728" i="6"/>
  <c r="M6728" i="6"/>
  <c r="I6728" i="6"/>
  <c r="Q6727" i="6"/>
  <c r="W6727" i="6" s="1"/>
  <c r="F3017" i="17"/>
  <c r="E3017" i="17"/>
  <c r="X6727" i="6"/>
  <c r="M6727" i="6"/>
  <c r="I6727" i="6"/>
  <c r="Q6726" i="6"/>
  <c r="F3016" i="17"/>
  <c r="E3016" i="17"/>
  <c r="X6726" i="6"/>
  <c r="W6726" i="6"/>
  <c r="M6726" i="6"/>
  <c r="I6726" i="6"/>
  <c r="Q6725" i="6"/>
  <c r="W6725" i="6"/>
  <c r="N6723" i="6"/>
  <c r="F3015" i="17"/>
  <c r="E3015" i="17"/>
  <c r="X6725" i="6"/>
  <c r="M6725" i="6"/>
  <c r="I6725" i="6"/>
  <c r="E4138" i="13"/>
  <c r="Q6723" i="6"/>
  <c r="H3014" i="17"/>
  <c r="G3014" i="17"/>
  <c r="F3014" i="17"/>
  <c r="E3014" i="17"/>
  <c r="X6723" i="6"/>
  <c r="W6723" i="6"/>
  <c r="O6723" i="6"/>
  <c r="M6723" i="6"/>
  <c r="I6723" i="6"/>
  <c r="Q6722" i="6"/>
  <c r="W6722" i="6" s="1"/>
  <c r="F3013" i="17"/>
  <c r="E3013" i="17"/>
  <c r="X6722" i="6"/>
  <c r="M6722" i="6"/>
  <c r="I6722" i="6"/>
  <c r="Q6721" i="6"/>
  <c r="W6721" i="6"/>
  <c r="F3012" i="17"/>
  <c r="E3012" i="17"/>
  <c r="X6721" i="6"/>
  <c r="M6721" i="6"/>
  <c r="I6721" i="6"/>
  <c r="Q6720" i="6"/>
  <c r="W6720" i="6" s="1"/>
  <c r="F3011" i="17"/>
  <c r="E3011" i="17"/>
  <c r="X6720" i="6"/>
  <c r="M6720" i="6"/>
  <c r="I6720" i="6"/>
  <c r="Q6719" i="6"/>
  <c r="W6719" i="6" s="1"/>
  <c r="F3010" i="17"/>
  <c r="E3010" i="17"/>
  <c r="X6719" i="6"/>
  <c r="M6719" i="6"/>
  <c r="I6719" i="6"/>
  <c r="Q6718" i="6"/>
  <c r="W6718" i="6" s="1"/>
  <c r="E3009" i="17"/>
  <c r="F3009" i="17"/>
  <c r="X6718" i="6"/>
  <c r="M6718" i="6"/>
  <c r="I6718" i="6"/>
  <c r="Q6717" i="6"/>
  <c r="W6717" i="6" s="1"/>
  <c r="I6717" i="6"/>
  <c r="X6717" i="6"/>
  <c r="F3008" i="17"/>
  <c r="E3008" i="17"/>
  <c r="M6717" i="6"/>
  <c r="F3007" i="17"/>
  <c r="E3007" i="17"/>
  <c r="Q6716" i="6"/>
  <c r="W6716" i="6"/>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F3000" i="17"/>
  <c r="E3000" i="17"/>
  <c r="X6709" i="6"/>
  <c r="W6709" i="6"/>
  <c r="M6709" i="6"/>
  <c r="I6709" i="6"/>
  <c r="Q6708" i="6"/>
  <c r="W6708" i="6" s="1"/>
  <c r="F2999" i="17"/>
  <c r="E2999" i="17"/>
  <c r="I6708" i="6"/>
  <c r="X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X6702" i="6" s="1"/>
  <c r="Q6701" i="6"/>
  <c r="W6701" i="6" s="1"/>
  <c r="N6701" i="6"/>
  <c r="X6701" i="6"/>
  <c r="O6701" i="6"/>
  <c r="M6701" i="6"/>
  <c r="I6701" i="6"/>
  <c r="Q6700" i="6"/>
  <c r="W6700" i="6" s="1"/>
  <c r="F2992" i="17"/>
  <c r="E2992" i="17"/>
  <c r="X6700" i="6"/>
  <c r="M6700" i="6"/>
  <c r="I6700" i="6"/>
  <c r="Q6699" i="6"/>
  <c r="W6699" i="6"/>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W6690" i="6" s="1"/>
  <c r="F2982" i="17"/>
  <c r="E2982" i="17"/>
  <c r="X6690" i="6"/>
  <c r="M6690" i="6"/>
  <c r="I6690" i="6"/>
  <c r="Q6689" i="6"/>
  <c r="W6689" i="6" s="1"/>
  <c r="F2981" i="17"/>
  <c r="E2981" i="17"/>
  <c r="X6689" i="6"/>
  <c r="M6689" i="6"/>
  <c r="I6689" i="6"/>
  <c r="F2980" i="17"/>
  <c r="E2980" i="17"/>
  <c r="X6688" i="6"/>
  <c r="M6688" i="6"/>
  <c r="I6688" i="6"/>
  <c r="Q6688" i="6"/>
  <c r="W6688" i="6" s="1"/>
  <c r="Q6687" i="6"/>
  <c r="W6687" i="6" s="1"/>
  <c r="X6687" i="6"/>
  <c r="M6687" i="6"/>
  <c r="I6687" i="6"/>
  <c r="F2979" i="17"/>
  <c r="E2979" i="17"/>
  <c r="F2978" i="17"/>
  <c r="E2978" i="17"/>
  <c r="Q6686" i="6"/>
  <c r="W6686" i="6" s="1"/>
  <c r="X6686" i="6"/>
  <c r="M6686" i="6"/>
  <c r="I6686" i="6"/>
  <c r="Q6685" i="6"/>
  <c r="W6685" i="6" s="1"/>
  <c r="F2977" i="17"/>
  <c r="E2977" i="17"/>
  <c r="X6685" i="6"/>
  <c r="I6685" i="6"/>
  <c r="M6685" i="6"/>
  <c r="Q6684" i="6"/>
  <c r="W6684" i="6" s="1"/>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W6680" i="6" s="1"/>
  <c r="F2972" i="17"/>
  <c r="E2972" i="17"/>
  <c r="X6680" i="6"/>
  <c r="M6680" i="6"/>
  <c r="I6680" i="6"/>
  <c r="V6655" i="6"/>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c r="X6675" i="6"/>
  <c r="I6675" i="6"/>
  <c r="M6675" i="6"/>
  <c r="Q6674" i="6"/>
  <c r="W6674" i="6"/>
  <c r="F2967" i="17"/>
  <c r="E2967" i="17"/>
  <c r="X6674" i="6"/>
  <c r="M6674" i="6"/>
  <c r="I6674" i="6"/>
  <c r="Q6673" i="6"/>
  <c r="W6673" i="6" s="1"/>
  <c r="F2966" i="17"/>
  <c r="E2966" i="17"/>
  <c r="X6673" i="6"/>
  <c r="M6673" i="6"/>
  <c r="I6673" i="6"/>
  <c r="X6672" i="6"/>
  <c r="Q6672" i="6"/>
  <c r="W6672" i="6" s="1"/>
  <c r="M6672" i="6"/>
  <c r="I6672" i="6"/>
  <c r="F2965" i="17"/>
  <c r="E2965" i="17"/>
  <c r="Q6671" i="6"/>
  <c r="W6671" i="6" s="1"/>
  <c r="F2964" i="17"/>
  <c r="E2964" i="17"/>
  <c r="X6671" i="6"/>
  <c r="M6671" i="6"/>
  <c r="I6671" i="6"/>
  <c r="Q6670" i="6"/>
  <c r="F2963" i="17"/>
  <c r="E2963" i="17"/>
  <c r="X6670" i="6"/>
  <c r="W6670" i="6"/>
  <c r="M6670" i="6"/>
  <c r="I6670" i="6"/>
  <c r="Q6669" i="6"/>
  <c r="W6669" i="6" s="1"/>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s="1"/>
  <c r="X6663" i="6"/>
  <c r="M6663" i="6"/>
  <c r="Q6662" i="6"/>
  <c r="W6662" i="6" s="1"/>
  <c r="X6661" i="6"/>
  <c r="E2955" i="17"/>
  <c r="X6662" i="6"/>
  <c r="M6662" i="6"/>
  <c r="I6662" i="6"/>
  <c r="Q6661" i="6"/>
  <c r="W6661" i="6" s="1"/>
  <c r="Q6660" i="6"/>
  <c r="Q6659" i="6"/>
  <c r="I2952" i="17"/>
  <c r="F2953" i="17"/>
  <c r="E2953" i="17"/>
  <c r="F2952" i="17"/>
  <c r="E2952" i="17"/>
  <c r="P6659" i="6"/>
  <c r="X6660" i="6"/>
  <c r="W6660" i="6"/>
  <c r="M6660" i="6"/>
  <c r="I6660" i="6"/>
  <c r="M6659" i="6"/>
  <c r="I6659" i="6"/>
  <c r="Q6658" i="6"/>
  <c r="W6658" i="6" s="1"/>
  <c r="F2950" i="17"/>
  <c r="F2951" i="17"/>
  <c r="E2951" i="17"/>
  <c r="I6658" i="6"/>
  <c r="M6658" i="6"/>
  <c r="X6658" i="6"/>
  <c r="H2948" i="17"/>
  <c r="G2948" i="17"/>
  <c r="O6633" i="6"/>
  <c r="N6633" i="6"/>
  <c r="X6656" i="6"/>
  <c r="X6657" i="6"/>
  <c r="Q6657" i="6"/>
  <c r="W6657" i="6" s="1"/>
  <c r="E2950" i="17"/>
  <c r="I6654" i="6"/>
  <c r="I6657" i="6"/>
  <c r="M6657" i="6"/>
  <c r="D4112" i="13"/>
  <c r="D4111" i="13"/>
  <c r="D4110" i="13"/>
  <c r="D4109" i="13"/>
  <c r="D4108" i="13"/>
  <c r="D4107" i="13"/>
  <c r="F4156" i="13" s="1"/>
  <c r="D4106" i="13"/>
  <c r="D4105" i="13"/>
  <c r="Q6656" i="6"/>
  <c r="W6656" i="6" s="1"/>
  <c r="X6654" i="6"/>
  <c r="F2948" i="17"/>
  <c r="E2948" i="17"/>
  <c r="M6654" i="6"/>
  <c r="Q6653" i="6"/>
  <c r="W6653" i="6"/>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s="1"/>
  <c r="F2939" i="17"/>
  <c r="E2939" i="17"/>
  <c r="X6645" i="6"/>
  <c r="M6645" i="6"/>
  <c r="I6645" i="6"/>
  <c r="Q6644" i="6"/>
  <c r="W6644" i="6" s="1"/>
  <c r="F2938" i="17"/>
  <c r="E2938" i="17"/>
  <c r="X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s="1"/>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s="1"/>
  <c r="D4104" i="13"/>
  <c r="D4103" i="13"/>
  <c r="D4102" i="13"/>
  <c r="D4101" i="13"/>
  <c r="D4100" i="13"/>
  <c r="D4099" i="13"/>
  <c r="D4098" i="13"/>
  <c r="D4097" i="13"/>
  <c r="D4096" i="13"/>
  <c r="D4095" i="13"/>
  <c r="E4104" i="13" s="1"/>
  <c r="Q6633" i="6"/>
  <c r="F2928" i="17"/>
  <c r="E2928" i="17"/>
  <c r="Q6632" i="6"/>
  <c r="W6632" i="6" s="1"/>
  <c r="Q6631" i="6"/>
  <c r="W6631" i="6" s="1"/>
  <c r="I6633" i="6"/>
  <c r="I6632" i="6"/>
  <c r="X6633" i="6"/>
  <c r="W6633" i="6"/>
  <c r="M6633" i="6"/>
  <c r="F2927" i="17"/>
  <c r="E2927" i="17"/>
  <c r="X6632" i="6"/>
  <c r="M6632" i="6"/>
  <c r="F2926" i="17"/>
  <c r="E2926" i="17"/>
  <c r="X6631" i="6"/>
  <c r="M6631" i="6"/>
  <c r="I6631" i="6"/>
  <c r="Q6630" i="6"/>
  <c r="W6630" i="6" s="1"/>
  <c r="F2925" i="17"/>
  <c r="E2925" i="17"/>
  <c r="X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s="1"/>
  <c r="F2917" i="17"/>
  <c r="E2917" i="17"/>
  <c r="X6622" i="6"/>
  <c r="I6622" i="6"/>
  <c r="M6622" i="6"/>
  <c r="Q6621" i="6"/>
  <c r="W6621" i="6"/>
  <c r="F2916" i="17"/>
  <c r="E2916" i="17"/>
  <c r="X6621" i="6"/>
  <c r="I6621" i="6"/>
  <c r="M6621" i="6"/>
  <c r="Q6620" i="6"/>
  <c r="W6620" i="6" s="1"/>
  <c r="F2915" i="17"/>
  <c r="E2915" i="17"/>
  <c r="X6620" i="6"/>
  <c r="M6620" i="6"/>
  <c r="I6620" i="6"/>
  <c r="Q6619" i="6"/>
  <c r="W6619" i="6" s="1"/>
  <c r="F2914" i="17"/>
  <c r="E2914" i="17"/>
  <c r="X6619" i="6"/>
  <c r="M6619" i="6"/>
  <c r="I6619" i="6"/>
  <c r="Q6618" i="6"/>
  <c r="W6618" i="6" s="1"/>
  <c r="F2913" i="17"/>
  <c r="E2913" i="17"/>
  <c r="X6618" i="6"/>
  <c r="M6618" i="6"/>
  <c r="I6618" i="6"/>
  <c r="Q6617" i="6"/>
  <c r="X6617" i="6"/>
  <c r="W6617" i="6"/>
  <c r="M6617" i="6"/>
  <c r="I6617" i="6"/>
  <c r="F2912" i="17"/>
  <c r="E2912" i="17"/>
  <c r="F2911" i="17"/>
  <c r="E2911" i="17"/>
  <c r="Q6616" i="6"/>
  <c r="W6616" i="6" s="1"/>
  <c r="X6616" i="6"/>
  <c r="M6616" i="6"/>
  <c r="I6616" i="6"/>
  <c r="Q6614" i="6"/>
  <c r="W6614" i="6" s="1"/>
  <c r="Q6615" i="6"/>
  <c r="W6615" i="6"/>
  <c r="F2910" i="17"/>
  <c r="E2910" i="17"/>
  <c r="X6615" i="6"/>
  <c r="M6615" i="6"/>
  <c r="I6615" i="6"/>
  <c r="F2909" i="17"/>
  <c r="E2909" i="17"/>
  <c r="X6614" i="6"/>
  <c r="M6614" i="6"/>
  <c r="I6614" i="6"/>
  <c r="Q6613" i="6"/>
  <c r="W6613" i="6" s="1"/>
  <c r="F2908" i="17"/>
  <c r="E2908" i="17"/>
  <c r="X6613" i="6"/>
  <c r="M6613" i="6"/>
  <c r="I6613" i="6"/>
  <c r="Q6612" i="6"/>
  <c r="W6612" i="6" s="1"/>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W6603" i="6" s="1"/>
  <c r="I6602" i="6"/>
  <c r="F2899" i="17"/>
  <c r="E2899" i="17"/>
  <c r="Q6601" i="6"/>
  <c r="W6601" i="6" s="1"/>
  <c r="Q6602" i="6"/>
  <c r="W6602" i="6" s="1"/>
  <c r="X6603" i="6"/>
  <c r="M6603" i="6"/>
  <c r="I6603" i="6"/>
  <c r="F2898" i="17"/>
  <c r="E2898" i="17"/>
  <c r="X6602" i="6"/>
  <c r="M6602" i="6"/>
  <c r="F2897" i="17"/>
  <c r="E2897" i="17"/>
  <c r="X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s="1"/>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W6590" i="6" s="1"/>
  <c r="F2886" i="17"/>
  <c r="F2885" i="17"/>
  <c r="I6590" i="6"/>
  <c r="N6588" i="6"/>
  <c r="O6565" i="6"/>
  <c r="N36" i="10" s="1"/>
  <c r="N6565" i="6"/>
  <c r="E2886" i="17"/>
  <c r="X6590" i="6"/>
  <c r="M6590" i="6"/>
  <c r="B139" i="10"/>
  <c r="D4086" i="13"/>
  <c r="D4085" i="13"/>
  <c r="D4084" i="13"/>
  <c r="D4083" i="13"/>
  <c r="F4086" i="13" s="1"/>
  <c r="D4082" i="13"/>
  <c r="D4081" i="13"/>
  <c r="D4080" i="13"/>
  <c r="D4079" i="13"/>
  <c r="Q6588" i="6"/>
  <c r="V6589" i="6"/>
  <c r="X6589" i="6" s="1"/>
  <c r="V6543" i="6"/>
  <c r="G2885" i="17"/>
  <c r="H2885" i="17"/>
  <c r="E2885" i="17"/>
  <c r="X6588" i="6"/>
  <c r="W6588" i="6"/>
  <c r="M6588" i="6"/>
  <c r="I6588" i="6"/>
  <c r="Q6587" i="6"/>
  <c r="W6587" i="6" s="1"/>
  <c r="F2884" i="17"/>
  <c r="E2884" i="17"/>
  <c r="X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W6578" i="6" s="1"/>
  <c r="F2875" i="17"/>
  <c r="E2875" i="17"/>
  <c r="X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F2867" i="17"/>
  <c r="E2867" i="17"/>
  <c r="X6570" i="6"/>
  <c r="W6570" i="6"/>
  <c r="I6570" i="6"/>
  <c r="M6570" i="6"/>
  <c r="Q6569" i="6"/>
  <c r="W6569" i="6" s="1"/>
  <c r="F2866" i="17"/>
  <c r="F2865" i="17"/>
  <c r="F2846" i="17"/>
  <c r="F2847" i="17"/>
  <c r="F2848" i="17"/>
  <c r="F2863" i="17"/>
  <c r="F2862" i="17"/>
  <c r="F2861" i="17"/>
  <c r="F2858" i="17"/>
  <c r="F2857" i="17"/>
  <c r="F2856" i="17"/>
  <c r="F2855" i="17"/>
  <c r="F2854" i="17"/>
  <c r="F2853" i="17"/>
  <c r="E2866" i="17"/>
  <c r="X6569" i="6"/>
  <c r="M6569" i="6"/>
  <c r="I6569" i="6"/>
  <c r="Q6568" i="6"/>
  <c r="W6568" i="6" s="1"/>
  <c r="E2865" i="17"/>
  <c r="X6568" i="6"/>
  <c r="M6568" i="6"/>
  <c r="I6568" i="6"/>
  <c r="O6315" i="6"/>
  <c r="O6293" i="6"/>
  <c r="N35" i="10" s="1"/>
  <c r="O6542" i="6"/>
  <c r="X6561" i="6"/>
  <c r="X6562" i="6"/>
  <c r="X6567" i="6"/>
  <c r="X6565" i="6"/>
  <c r="Q6567" i="6"/>
  <c r="W6567" i="6" s="1"/>
  <c r="V6566" i="6"/>
  <c r="X6566" i="6" s="1"/>
  <c r="Q6565" i="6"/>
  <c r="W6565" i="6" s="1"/>
  <c r="D4078" i="13"/>
  <c r="D4077" i="13"/>
  <c r="D4076" i="13"/>
  <c r="D4075" i="13"/>
  <c r="D4074" i="13"/>
  <c r="D4073" i="13"/>
  <c r="D4072" i="13"/>
  <c r="D4071" i="13"/>
  <c r="D4070" i="13"/>
  <c r="E4078" i="13" s="1"/>
  <c r="G2863" i="17"/>
  <c r="E2863" i="17"/>
  <c r="M6565" i="6"/>
  <c r="I6565" i="6"/>
  <c r="Q6564" i="6"/>
  <c r="W6564" i="6" s="1"/>
  <c r="E2862" i="17"/>
  <c r="X6564" i="6"/>
  <c r="M6564" i="6"/>
  <c r="I6564" i="6"/>
  <c r="E2861" i="17"/>
  <c r="Q6563" i="6"/>
  <c r="W6563" i="6" s="1"/>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Q6555" i="6"/>
  <c r="W6555" i="6" s="1"/>
  <c r="E2854" i="17"/>
  <c r="E2853" i="17"/>
  <c r="W6556" i="6"/>
  <c r="X6556" i="6"/>
  <c r="X6555" i="6"/>
  <c r="M6556" i="6"/>
  <c r="M6555" i="6"/>
  <c r="I6555" i="6"/>
  <c r="I6556" i="6"/>
  <c r="Q6554" i="6"/>
  <c r="W6554" i="6" s="1"/>
  <c r="F2852" i="17"/>
  <c r="E2852" i="17"/>
  <c r="X6554" i="6"/>
  <c r="M6554" i="6"/>
  <c r="I6554" i="6"/>
  <c r="Q6553" i="6"/>
  <c r="W6553" i="6" s="1"/>
  <c r="F2851" i="17"/>
  <c r="E2851" i="17"/>
  <c r="X6553" i="6"/>
  <c r="M6553" i="6"/>
  <c r="I6553" i="6"/>
  <c r="Q6552" i="6"/>
  <c r="F2850" i="17"/>
  <c r="E2850" i="17"/>
  <c r="X6552" i="6"/>
  <c r="W6552" i="6"/>
  <c r="M6552" i="6"/>
  <c r="I6552" i="6"/>
  <c r="Q6551" i="6"/>
  <c r="W6551" i="6" s="1"/>
  <c r="F2849" i="17"/>
  <c r="E2849" i="17"/>
  <c r="X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c r="F2844" i="17"/>
  <c r="E2844" i="17"/>
  <c r="X6546" i="6"/>
  <c r="M6546" i="6"/>
  <c r="I6546" i="6"/>
  <c r="Q6545" i="6"/>
  <c r="W6545" i="6" s="1"/>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s="1"/>
  <c r="H2841" i="17"/>
  <c r="G2841" i="17"/>
  <c r="F2841" i="17"/>
  <c r="E2841" i="17"/>
  <c r="X6542" i="6"/>
  <c r="N6542" i="6"/>
  <c r="M6542" i="6"/>
  <c r="I6542" i="6"/>
  <c r="X6543"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s="1"/>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W6531" i="6" s="1"/>
  <c r="X6531" i="6"/>
  <c r="F2830" i="17"/>
  <c r="E2830" i="17"/>
  <c r="M6531" i="6"/>
  <c r="I6531" i="6"/>
  <c r="Q6530" i="6"/>
  <c r="W6530" i="6" s="1"/>
  <c r="F2829" i="17"/>
  <c r="E2829" i="17"/>
  <c r="X6530" i="6"/>
  <c r="M6530" i="6"/>
  <c r="I6530" i="6"/>
  <c r="Q6529" i="6"/>
  <c r="W6529" i="6" s="1"/>
  <c r="F2828" i="17"/>
  <c r="E2828" i="17"/>
  <c r="X6529" i="6"/>
  <c r="M6529" i="6"/>
  <c r="I6529" i="6"/>
  <c r="Q6528" i="6"/>
  <c r="W6528" i="6" s="1"/>
  <c r="F2827" i="17"/>
  <c r="E2827" i="17"/>
  <c r="X6528" i="6"/>
  <c r="M6528" i="6"/>
  <c r="I6528" i="6"/>
  <c r="Q6527" i="6"/>
  <c r="F2826" i="17"/>
  <c r="E2826" i="17"/>
  <c r="X6527" i="6"/>
  <c r="W6527" i="6"/>
  <c r="M6527" i="6"/>
  <c r="I6527" i="6"/>
  <c r="Q6526" i="6"/>
  <c r="W6526" i="6" s="1"/>
  <c r="F2825" i="17"/>
  <c r="E2825" i="17"/>
  <c r="X6526" i="6"/>
  <c r="M6526" i="6"/>
  <c r="I6526" i="6"/>
  <c r="Q6525" i="6"/>
  <c r="F2824" i="17"/>
  <c r="E2824" i="17"/>
  <c r="X6525" i="6"/>
  <c r="W6525" i="6"/>
  <c r="M6525" i="6"/>
  <c r="I6525" i="6"/>
  <c r="Q6524" i="6"/>
  <c r="W6524" i="6" s="1"/>
  <c r="E2823" i="17"/>
  <c r="F2823" i="17"/>
  <c r="X6524" i="6"/>
  <c r="M6524" i="6"/>
  <c r="I6524" i="6"/>
  <c r="Q6523" i="6"/>
  <c r="W6523" i="6" s="1"/>
  <c r="N6519" i="6"/>
  <c r="F2822" i="17"/>
  <c r="E2822" i="17"/>
  <c r="X6523" i="6"/>
  <c r="M6523" i="6"/>
  <c r="I6523" i="6"/>
  <c r="Q6522" i="6"/>
  <c r="W6522" i="6" s="1"/>
  <c r="Q6521" i="6"/>
  <c r="W6521" i="6" s="1"/>
  <c r="F2821" i="17"/>
  <c r="E2821" i="17"/>
  <c r="M6522" i="6"/>
  <c r="X6522" i="6"/>
  <c r="I6522" i="6"/>
  <c r="H2819" i="17"/>
  <c r="G2819" i="17"/>
  <c r="D4060" i="13"/>
  <c r="D4059" i="13"/>
  <c r="D4058" i="13"/>
  <c r="D4057" i="13"/>
  <c r="D4056" i="13"/>
  <c r="D4055" i="13"/>
  <c r="D4054" i="13"/>
  <c r="D4053" i="13"/>
  <c r="F2820" i="17"/>
  <c r="E2820" i="17"/>
  <c r="X6521" i="6"/>
  <c r="M6521" i="6"/>
  <c r="I6521" i="6"/>
  <c r="V6520" i="6"/>
  <c r="V6475" i="6"/>
  <c r="V6498" i="6"/>
  <c r="Q6519" i="6"/>
  <c r="W6519" i="6" s="1"/>
  <c r="F2819" i="17"/>
  <c r="E2819" i="17"/>
  <c r="X6519" i="6"/>
  <c r="O6519" i="6"/>
  <c r="M6519" i="6"/>
  <c r="I6519" i="6"/>
  <c r="Q6518" i="6"/>
  <c r="F2818" i="17"/>
  <c r="E2818" i="17"/>
  <c r="X6518" i="6"/>
  <c r="W6518" i="6"/>
  <c r="M6518" i="6"/>
  <c r="I6518" i="6"/>
  <c r="Q6517" i="6"/>
  <c r="F2817" i="17"/>
  <c r="E2817" i="17"/>
  <c r="X6517" i="6"/>
  <c r="W6517" i="6"/>
  <c r="M6517" i="6"/>
  <c r="I6517" i="6"/>
  <c r="Q6516" i="6"/>
  <c r="W6516" i="6" s="1"/>
  <c r="F2816" i="17"/>
  <c r="E2816" i="17"/>
  <c r="X6516" i="6"/>
  <c r="M6516" i="6"/>
  <c r="I6516" i="6"/>
  <c r="Q6515" i="6"/>
  <c r="W6515" i="6" s="1"/>
  <c r="F2815" i="17"/>
  <c r="E2815" i="17"/>
  <c r="X6515" i="6"/>
  <c r="M6515" i="6"/>
  <c r="I6515" i="6"/>
  <c r="Q6514" i="6"/>
  <c r="F2814" i="17"/>
  <c r="E2814" i="17"/>
  <c r="X6514" i="6"/>
  <c r="W6514" i="6"/>
  <c r="M6514" i="6"/>
  <c r="I6514" i="6"/>
  <c r="Q6513" i="6"/>
  <c r="W6513" i="6" s="1"/>
  <c r="F2813" i="17"/>
  <c r="E2813" i="17"/>
  <c r="X6513" i="6"/>
  <c r="M6513" i="6"/>
  <c r="I6513" i="6"/>
  <c r="Q6512" i="6"/>
  <c r="W6512" i="6" s="1"/>
  <c r="F2812" i="17"/>
  <c r="E2812" i="17"/>
  <c r="X6512" i="6"/>
  <c r="M6512" i="6"/>
  <c r="I6512" i="6"/>
  <c r="Q6511" i="6"/>
  <c r="W6511" i="6" s="1"/>
  <c r="F2811" i="17"/>
  <c r="E2811" i="17"/>
  <c r="X6511" i="6"/>
  <c r="M6511" i="6"/>
  <c r="I6511" i="6"/>
  <c r="Q6510" i="6"/>
  <c r="W6510" i="6" s="1"/>
  <c r="F2810" i="17"/>
  <c r="E2810" i="17"/>
  <c r="X6510" i="6"/>
  <c r="M6510" i="6"/>
  <c r="I6510" i="6"/>
  <c r="Q6509" i="6"/>
  <c r="W6509" i="6" s="1"/>
  <c r="F2809" i="17"/>
  <c r="E2809" i="17"/>
  <c r="X6509" i="6"/>
  <c r="M6509" i="6"/>
  <c r="I6509" i="6"/>
  <c r="Q6508" i="6"/>
  <c r="W6508" i="6" s="1"/>
  <c r="F2808" i="17"/>
  <c r="E2808" i="17"/>
  <c r="X6508" i="6"/>
  <c r="M6508" i="6"/>
  <c r="I6508" i="6"/>
  <c r="Q6507" i="6"/>
  <c r="F2807" i="17"/>
  <c r="E2807" i="17"/>
  <c r="X6507" i="6"/>
  <c r="W6507" i="6"/>
  <c r="M6507" i="6"/>
  <c r="I6507" i="6"/>
  <c r="Q6506" i="6"/>
  <c r="F2806" i="17"/>
  <c r="E2806" i="17"/>
  <c r="X6506" i="6"/>
  <c r="W6506" i="6"/>
  <c r="M6506" i="6"/>
  <c r="I6506" i="6"/>
  <c r="Q6505" i="6"/>
  <c r="W6505" i="6" s="1"/>
  <c r="E2805" i="17"/>
  <c r="F2805" i="17"/>
  <c r="X6505" i="6"/>
  <c r="M6505" i="6"/>
  <c r="I6505" i="6"/>
  <c r="W6497" i="6"/>
  <c r="W6503" i="6"/>
  <c r="Q6504" i="6"/>
  <c r="W6504" i="6" s="1"/>
  <c r="F2804" i="17"/>
  <c r="E2804" i="17"/>
  <c r="X6504" i="6"/>
  <c r="M6504" i="6"/>
  <c r="I6504" i="6"/>
  <c r="F2803" i="17"/>
  <c r="E2803" i="17"/>
  <c r="X6497" i="6"/>
  <c r="X6503" i="6"/>
  <c r="M6503" i="6"/>
  <c r="I6503" i="6"/>
  <c r="Q6502" i="6"/>
  <c r="F2802" i="17"/>
  <c r="E2802" i="17"/>
  <c r="X6502" i="6"/>
  <c r="W6502" i="6"/>
  <c r="M6502" i="6"/>
  <c r="I6502" i="6"/>
  <c r="Q6501" i="6"/>
  <c r="W6501" i="6" s="1"/>
  <c r="F2801" i="17"/>
  <c r="E2801" i="17"/>
  <c r="X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s="1"/>
  <c r="H2798" i="17"/>
  <c r="F2798" i="17"/>
  <c r="E2798" i="17"/>
  <c r="M6497" i="6"/>
  <c r="I6497" i="6"/>
  <c r="F2797" i="17"/>
  <c r="E2797" i="17"/>
  <c r="X6496" i="6"/>
  <c r="M6496" i="6"/>
  <c r="I6496" i="6"/>
  <c r="Q6495" i="6"/>
  <c r="Q6494" i="6"/>
  <c r="W6494" i="6" s="1"/>
  <c r="F2796" i="17"/>
  <c r="E2796" i="17"/>
  <c r="I6495" i="6"/>
  <c r="X6495" i="6"/>
  <c r="W6495" i="6"/>
  <c r="M6495" i="6"/>
  <c r="I6494" i="6"/>
  <c r="I6493" i="6"/>
  <c r="Q6493" i="6"/>
  <c r="W6493" i="6" s="1"/>
  <c r="F2795" i="17"/>
  <c r="E2795" i="17"/>
  <c r="X6494" i="6"/>
  <c r="M6494"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s="1"/>
  <c r="F2790" i="17"/>
  <c r="E2790" i="17"/>
  <c r="X6489" i="6"/>
  <c r="M6489" i="6"/>
  <c r="I6489" i="6"/>
  <c r="Q6488" i="6"/>
  <c r="W6488" i="6" s="1"/>
  <c r="F2789" i="17"/>
  <c r="E2789" i="17"/>
  <c r="X6488" i="6"/>
  <c r="M6488" i="6"/>
  <c r="I6488" i="6"/>
  <c r="Q6486" i="6"/>
  <c r="W6486" i="6" s="1"/>
  <c r="Q6487" i="6"/>
  <c r="W6487" i="6" s="1"/>
  <c r="F2788" i="17"/>
  <c r="E2788" i="17"/>
  <c r="X6487" i="6"/>
  <c r="M6487" i="6"/>
  <c r="I6487" i="6"/>
  <c r="F2787" i="17"/>
  <c r="E2787" i="17"/>
  <c r="X6486" i="6"/>
  <c r="M6486" i="6"/>
  <c r="I6486" i="6"/>
  <c r="Q6485" i="6"/>
  <c r="W6485" i="6" s="1"/>
  <c r="F2786" i="17"/>
  <c r="E2786" i="17"/>
  <c r="X6485" i="6"/>
  <c r="M6485" i="6"/>
  <c r="I6485" i="6"/>
  <c r="Q6484" i="6"/>
  <c r="Q6483" i="6"/>
  <c r="W6483" i="6" s="1"/>
  <c r="Q6482" i="6"/>
  <c r="W6482" i="6" s="1"/>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W6477" i="6" s="1"/>
  <c r="Q6476" i="6"/>
  <c r="W6476" i="6" s="1"/>
  <c r="N6474" i="6"/>
  <c r="F2778" i="17"/>
  <c r="E2778" i="17"/>
  <c r="X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s="1"/>
  <c r="Q6471" i="6"/>
  <c r="W6471" i="6" s="1"/>
  <c r="F2773" i="17"/>
  <c r="E2773" i="17"/>
  <c r="X6471" i="6"/>
  <c r="M6471" i="6"/>
  <c r="I6471" i="6"/>
  <c r="Q6470" i="6"/>
  <c r="W6470" i="6" s="1"/>
  <c r="F2772" i="17"/>
  <c r="E2772" i="17"/>
  <c r="X6470" i="6"/>
  <c r="M6470" i="6"/>
  <c r="I6470" i="6"/>
  <c r="Q6469" i="6"/>
  <c r="W6469" i="6" s="1"/>
  <c r="E2771" i="17"/>
  <c r="E2770" i="17"/>
  <c r="F2771" i="17"/>
  <c r="X6469" i="6"/>
  <c r="M6469" i="6"/>
  <c r="I6469" i="6"/>
  <c r="Q6468" i="6"/>
  <c r="W6468" i="6" s="1"/>
  <c r="F2770" i="17"/>
  <c r="X6468" i="6"/>
  <c r="M6468" i="6"/>
  <c r="I6468" i="6"/>
  <c r="Q6467" i="6"/>
  <c r="W6467" i="6" s="1"/>
  <c r="F2769" i="17"/>
  <c r="E2769" i="17"/>
  <c r="X6467" i="6"/>
  <c r="M6467" i="6"/>
  <c r="I6467" i="6"/>
  <c r="Q6466" i="6"/>
  <c r="F2768" i="17"/>
  <c r="E2768" i="17"/>
  <c r="X6466" i="6"/>
  <c r="W6466" i="6"/>
  <c r="M6466" i="6"/>
  <c r="I6466" i="6"/>
  <c r="Q6465" i="6"/>
  <c r="W6465" i="6" s="1"/>
  <c r="F2767" i="17"/>
  <c r="E2767" i="17"/>
  <c r="X6465" i="6"/>
  <c r="M6465" i="6"/>
  <c r="I6465" i="6"/>
  <c r="Q6464" i="6"/>
  <c r="W6464" i="6" s="1"/>
  <c r="F2766" i="17"/>
  <c r="E2766" i="17"/>
  <c r="X6464" i="6"/>
  <c r="M6464" i="6"/>
  <c r="I6464" i="6"/>
  <c r="Q6463" i="6"/>
  <c r="F2765" i="17"/>
  <c r="E2765" i="17"/>
  <c r="X6463" i="6"/>
  <c r="W6463" i="6"/>
  <c r="M6463" i="6"/>
  <c r="I6463" i="6"/>
  <c r="Q6462" i="6"/>
  <c r="W6462" i="6" s="1"/>
  <c r="F2764" i="17"/>
  <c r="E2764" i="17"/>
  <c r="X6462" i="6"/>
  <c r="M6462" i="6"/>
  <c r="I6462" i="6"/>
  <c r="F2763" i="17"/>
  <c r="E2763" i="17"/>
  <c r="Q6461" i="6"/>
  <c r="W6461" i="6" s="1"/>
  <c r="X6461" i="6"/>
  <c r="M6461" i="6"/>
  <c r="I6461" i="6"/>
  <c r="Q6460" i="6"/>
  <c r="F2762" i="17"/>
  <c r="E2762" i="17"/>
  <c r="X6460" i="6"/>
  <c r="W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s="1"/>
  <c r="F2754" i="17"/>
  <c r="E2754" i="17"/>
  <c r="X6452" i="6"/>
  <c r="M6452" i="6"/>
  <c r="I6452" i="6"/>
  <c r="V6451" i="6"/>
  <c r="H2753" i="17"/>
  <c r="G2753" i="17"/>
  <c r="F2753" i="17"/>
  <c r="E2753" i="17"/>
  <c r="Q6450" i="6"/>
  <c r="W6450" i="6"/>
  <c r="X6450" i="6"/>
  <c r="O6450" i="6"/>
  <c r="N6450" i="6"/>
  <c r="M6450" i="6"/>
  <c r="I6450" i="6"/>
  <c r="Q6449" i="6"/>
  <c r="W6449" i="6" s="1"/>
  <c r="F2752" i="17"/>
  <c r="E2752" i="17"/>
  <c r="X6449" i="6"/>
  <c r="M6449" i="6"/>
  <c r="I6449" i="6"/>
  <c r="Q6448" i="6"/>
  <c r="W6448" i="6" s="1"/>
  <c r="F2751" i="17"/>
  <c r="E2751" i="17"/>
  <c r="V6429" i="6"/>
  <c r="X6448" i="6"/>
  <c r="M6448" i="6"/>
  <c r="I6448" i="6"/>
  <c r="Q6447" i="6"/>
  <c r="W6447" i="6" s="1"/>
  <c r="I6447" i="6"/>
  <c r="X6447" i="6"/>
  <c r="F2750" i="17"/>
  <c r="E2750" i="17"/>
  <c r="M6447" i="6"/>
  <c r="Q6446" i="6"/>
  <c r="W6446" i="6" s="1"/>
  <c r="F2749" i="17"/>
  <c r="E2749" i="17"/>
  <c r="X6446" i="6"/>
  <c r="M6446" i="6"/>
  <c r="I6446" i="6"/>
  <c r="Q6445" i="6"/>
  <c r="W6445" i="6"/>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s="1"/>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F2737" i="17"/>
  <c r="E2737" i="17"/>
  <c r="W6434" i="6"/>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c r="X6427" i="6"/>
  <c r="I6427" i="6"/>
  <c r="F2731" i="17"/>
  <c r="E2731" i="17"/>
  <c r="M6427" i="6"/>
  <c r="Q6426" i="6"/>
  <c r="W6426" i="6" s="1"/>
  <c r="X6426" i="6"/>
  <c r="F2730" i="17"/>
  <c r="E2730" i="17"/>
  <c r="I6426" i="6"/>
  <c r="M6426" i="6"/>
  <c r="Q6425" i="6"/>
  <c r="W6425" i="6" s="1"/>
  <c r="F2729" i="17"/>
  <c r="E2729" i="17"/>
  <c r="X6425" i="6"/>
  <c r="I6425" i="6"/>
  <c r="M6425" i="6"/>
  <c r="Q6424" i="6"/>
  <c r="W6424" i="6" s="1"/>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W6420" i="6" s="1"/>
  <c r="X6420" i="6"/>
  <c r="M6420" i="6"/>
  <c r="I6420" i="6"/>
  <c r="Q6419" i="6"/>
  <c r="W6419" i="6" s="1"/>
  <c r="X6419" i="6"/>
  <c r="F2723" i="17"/>
  <c r="E2723" i="17"/>
  <c r="I6419" i="6"/>
  <c r="M6419" i="6"/>
  <c r="Q6418" i="6"/>
  <c r="W6418" i="6"/>
  <c r="X6418" i="6"/>
  <c r="F2722" i="17"/>
  <c r="E2722" i="17"/>
  <c r="I6418" i="6"/>
  <c r="M6418" i="6"/>
  <c r="Q6417" i="6"/>
  <c r="W6417" i="6" s="1"/>
  <c r="F2721" i="17"/>
  <c r="E2721" i="17"/>
  <c r="I6417" i="6"/>
  <c r="X6417" i="6"/>
  <c r="M6417" i="6"/>
  <c r="Q6416" i="6"/>
  <c r="F2720" i="17"/>
  <c r="W6416" i="6"/>
  <c r="X6416" i="6"/>
  <c r="E2720" i="17"/>
  <c r="I6416" i="6"/>
  <c r="M6416" i="6"/>
  <c r="Q6415" i="6"/>
  <c r="W6415" i="6" s="1"/>
  <c r="F2719" i="17"/>
  <c r="E2719" i="17"/>
  <c r="X6415" i="6"/>
  <c r="I6415" i="6"/>
  <c r="M6415" i="6"/>
  <c r="Q6414" i="6"/>
  <c r="W6414" i="6" s="1"/>
  <c r="F2718" i="17"/>
  <c r="E2718" i="17"/>
  <c r="X6414" i="6"/>
  <c r="M6414" i="6"/>
  <c r="I6414" i="6"/>
  <c r="Q6413" i="6"/>
  <c r="W6413" i="6" s="1"/>
  <c r="F2717" i="17"/>
  <c r="E2717" i="17"/>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B2710" i="17"/>
  <c r="F2711" i="17"/>
  <c r="E2711" i="17"/>
  <c r="I6407" i="6"/>
  <c r="M6407" i="6"/>
  <c r="V6406" i="6"/>
  <c r="X6407" i="6"/>
  <c r="W6407" i="6"/>
  <c r="I6405" i="6"/>
  <c r="X6405" i="6"/>
  <c r="W6405" i="6"/>
  <c r="H2710" i="17"/>
  <c r="G2710" i="17"/>
  <c r="F2710" i="17"/>
  <c r="E2710" i="17"/>
  <c r="O6405" i="6"/>
  <c r="N6405" i="6"/>
  <c r="M6405" i="6"/>
  <c r="Q6404" i="6"/>
  <c r="W6404" i="6"/>
  <c r="F2709" i="17"/>
  <c r="E2709" i="17"/>
  <c r="Q6403" i="6"/>
  <c r="W6403" i="6"/>
  <c r="X6404" i="6"/>
  <c r="X6403" i="6"/>
  <c r="M6404" i="6"/>
  <c r="I6404" i="6"/>
  <c r="I6403" i="6"/>
  <c r="F2708" i="17"/>
  <c r="E2708" i="17"/>
  <c r="M6403" i="6"/>
  <c r="Q6402" i="6"/>
  <c r="W6402" i="6" s="1"/>
  <c r="I6402" i="6"/>
  <c r="X6402" i="6"/>
  <c r="F2707" i="17"/>
  <c r="E2707" i="17"/>
  <c r="M6402" i="6"/>
  <c r="Q6401" i="6"/>
  <c r="W6401" i="6"/>
  <c r="X6401" i="6"/>
  <c r="F2706" i="17"/>
  <c r="E2706" i="17"/>
  <c r="I6401" i="6"/>
  <c r="M6401" i="6"/>
  <c r="F2705" i="17"/>
  <c r="E2705" i="17"/>
  <c r="Q6400" i="6"/>
  <c r="W6400" i="6" s="1"/>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Q6394" i="6"/>
  <c r="W6394" i="6" s="1"/>
  <c r="W6395" i="6"/>
  <c r="X6395" i="6"/>
  <c r="I6395" i="6"/>
  <c r="M6395" i="6"/>
  <c r="Q6393" i="6"/>
  <c r="W6393" i="6" s="1"/>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s="1"/>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X6383" i="6" s="1"/>
  <c r="M6382" i="6"/>
  <c r="Q6381" i="6"/>
  <c r="W6381" i="6" s="1"/>
  <c r="X6381" i="6"/>
  <c r="F2687" i="17"/>
  <c r="E2687" i="17"/>
  <c r="I6381" i="6"/>
  <c r="M6381" i="6"/>
  <c r="Q6380" i="6"/>
  <c r="W6380" i="6" s="1"/>
  <c r="X6380" i="6"/>
  <c r="F2686" i="17"/>
  <c r="E2686" i="17"/>
  <c r="I6380" i="6"/>
  <c r="M6380" i="6"/>
  <c r="Q6379" i="6"/>
  <c r="W6379" i="6" s="1"/>
  <c r="I6379" i="6"/>
  <c r="F2685" i="17"/>
  <c r="E2685" i="17"/>
  <c r="X6379" i="6"/>
  <c r="M6379" i="6"/>
  <c r="Q6378" i="6"/>
  <c r="W6378" i="6" s="1"/>
  <c r="M6378" i="6"/>
  <c r="I6378" i="6"/>
  <c r="F2684" i="17"/>
  <c r="E2684" i="17"/>
  <c r="F2683" i="17"/>
  <c r="E2683" i="17"/>
  <c r="X6378" i="6"/>
  <c r="Q6377" i="6"/>
  <c r="W6377" i="6"/>
  <c r="X6377" i="6"/>
  <c r="I6377" i="6"/>
  <c r="M6377" i="6"/>
  <c r="Q6376" i="6"/>
  <c r="W6376" i="6" s="1"/>
  <c r="Q6375" i="6"/>
  <c r="W6375" i="6" s="1"/>
  <c r="X6376" i="6"/>
  <c r="X6375" i="6"/>
  <c r="I2681" i="17"/>
  <c r="F2682" i="17"/>
  <c r="E2682" i="17"/>
  <c r="M6376" i="6"/>
  <c r="I6375" i="6"/>
  <c r="I6376" i="6"/>
  <c r="F2681" i="17"/>
  <c r="E2681" i="17"/>
  <c r="M6375" i="6"/>
  <c r="Q6374" i="6"/>
  <c r="W6374" i="6"/>
  <c r="I6374" i="6"/>
  <c r="X6374" i="6"/>
  <c r="M6374" i="6"/>
  <c r="F2680" i="17"/>
  <c r="E2680" i="17"/>
  <c r="Q6373" i="6"/>
  <c r="W6373" i="6" s="1"/>
  <c r="Q6372" i="6"/>
  <c r="W6372" i="6" s="1"/>
  <c r="X6373" i="6"/>
  <c r="X6372" i="6"/>
  <c r="Q6371" i="6"/>
  <c r="W6371" i="6" s="1"/>
  <c r="Q6370" i="6"/>
  <c r="W6370" i="6" s="1"/>
  <c r="X6371" i="6"/>
  <c r="X6370" i="6"/>
  <c r="F2677" i="17"/>
  <c r="E2677" i="17"/>
  <c r="I6371" i="6"/>
  <c r="M6371" i="6"/>
  <c r="F2676" i="17"/>
  <c r="E2676" i="17"/>
  <c r="F2675" i="17"/>
  <c r="E2675" i="17"/>
  <c r="I6370" i="6"/>
  <c r="M6370" i="6"/>
  <c r="Q6369" i="6"/>
  <c r="W6369" i="6"/>
  <c r="I6369" i="6"/>
  <c r="X6369" i="6"/>
  <c r="M6369" i="6"/>
  <c r="Q6368" i="6"/>
  <c r="W6368" i="6" s="1"/>
  <c r="X6368" i="6"/>
  <c r="F2674" i="17"/>
  <c r="E2674" i="17"/>
  <c r="M6368" i="6"/>
  <c r="I6368" i="6"/>
  <c r="Q6367" i="6"/>
  <c r="W6367" i="6" s="1"/>
  <c r="X6367" i="6"/>
  <c r="F2673" i="17"/>
  <c r="E2673" i="17"/>
  <c r="M6367" i="6"/>
  <c r="I6367" i="6"/>
  <c r="F2672" i="17"/>
  <c r="E2672" i="17"/>
  <c r="Q6366" i="6"/>
  <c r="W6366" i="6" s="1"/>
  <c r="O6360" i="6"/>
  <c r="X6366" i="6"/>
  <c r="M6366" i="6"/>
  <c r="I6366" i="6"/>
  <c r="Q6365" i="6"/>
  <c r="W6365" i="6" s="1"/>
  <c r="X6365" i="6"/>
  <c r="M6365" i="6"/>
  <c r="F2671" i="17"/>
  <c r="E2671" i="17"/>
  <c r="I6365" i="6"/>
  <c r="Q6364" i="6"/>
  <c r="W6364" i="6" s="1"/>
  <c r="F2670" i="17"/>
  <c r="E2670" i="17"/>
  <c r="X6364" i="6"/>
  <c r="M6364" i="6"/>
  <c r="I6364" i="6"/>
  <c r="Q6363" i="6"/>
  <c r="W6363" i="6"/>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W6360" i="6" s="1"/>
  <c r="N6360" i="6"/>
  <c r="M6360" i="6"/>
  <c r="X6360" i="6"/>
  <c r="H2667" i="17"/>
  <c r="G2667" i="17"/>
  <c r="F2667" i="17"/>
  <c r="E2667" i="17"/>
  <c r="I6360" i="6"/>
  <c r="Q6359" i="6"/>
  <c r="I6359" i="6"/>
  <c r="X6359" i="6"/>
  <c r="W6359" i="6"/>
  <c r="M6359" i="6"/>
  <c r="F2666" i="17"/>
  <c r="E2666" i="17"/>
  <c r="Q6358" i="6"/>
  <c r="W6358" i="6" s="1"/>
  <c r="X6358" i="6"/>
  <c r="I6358" i="6"/>
  <c r="M6358" i="6"/>
  <c r="F2665" i="17"/>
  <c r="E2665" i="17"/>
  <c r="Q6357" i="6"/>
  <c r="W6357" i="6" s="1"/>
  <c r="X6357" i="6"/>
  <c r="F2664" i="17"/>
  <c r="E2664" i="17"/>
  <c r="M6357" i="6"/>
  <c r="I6357" i="6"/>
  <c r="Q6356" i="6"/>
  <c r="W6356" i="6" s="1"/>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X6350" i="6"/>
  <c r="W6350" i="6"/>
  <c r="M6350" i="6"/>
  <c r="F2657" i="17"/>
  <c r="E2657" i="17"/>
  <c r="I6350" i="6"/>
  <c r="Q6349" i="6"/>
  <c r="X6349" i="6"/>
  <c r="W6349" i="6"/>
  <c r="M6349" i="6"/>
  <c r="F2656" i="17"/>
  <c r="E2656" i="17"/>
  <c r="I6349" i="6"/>
  <c r="Q6348" i="6"/>
  <c r="W6348" i="6" s="1"/>
  <c r="X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W6344" i="6" s="1"/>
  <c r="Q6343" i="6"/>
  <c r="X6344" i="6"/>
  <c r="M6344" i="6"/>
  <c r="I6344" i="6"/>
  <c r="F2651" i="17"/>
  <c r="E2651" i="17"/>
  <c r="M6343" i="6"/>
  <c r="F2650" i="17"/>
  <c r="E2650" i="17"/>
  <c r="I2650" i="17"/>
  <c r="P6343" i="6"/>
  <c r="V6361" i="6" s="1"/>
  <c r="X6361" i="6" s="1"/>
  <c r="I6343" i="6"/>
  <c r="X6343" i="6"/>
  <c r="Q6342" i="6"/>
  <c r="X6342" i="6"/>
  <c r="W6342" i="6"/>
  <c r="M6342" i="6"/>
  <c r="F2649" i="17"/>
  <c r="E2649" i="17"/>
  <c r="I6342" i="6"/>
  <c r="Q6341" i="6"/>
  <c r="X6341" i="6"/>
  <c r="W6341" i="6"/>
  <c r="M6341" i="6"/>
  <c r="F2648" i="17"/>
  <c r="E2648" i="17"/>
  <c r="I6341" i="6"/>
  <c r="Q6340" i="6"/>
  <c r="W6340" i="6" s="1"/>
  <c r="X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4" i="17"/>
  <c r="G2644" i="17"/>
  <c r="F2645" i="17"/>
  <c r="E2645" i="17"/>
  <c r="X6338" i="6"/>
  <c r="M6338" i="6"/>
  <c r="I6338" i="6"/>
  <c r="X6336" i="6"/>
  <c r="O6336" i="6"/>
  <c r="N6336" i="6"/>
  <c r="M6336" i="6"/>
  <c r="I6336" i="6"/>
  <c r="F2644" i="17"/>
  <c r="E2644" i="17"/>
  <c r="X6337" i="6"/>
  <c r="Q6335" i="6"/>
  <c r="W6335" i="6" s="1"/>
  <c r="F2643" i="17"/>
  <c r="E2643" i="17"/>
  <c r="X6335" i="6"/>
  <c r="M6335" i="6"/>
  <c r="I6335" i="6"/>
  <c r="Q6334" i="6"/>
  <c r="X6334" i="6"/>
  <c r="W6334" i="6"/>
  <c r="M6334" i="6"/>
  <c r="F2642" i="17"/>
  <c r="E2642" i="17"/>
  <c r="I6334" i="6"/>
  <c r="Q6333" i="6"/>
  <c r="W6333" i="6" s="1"/>
  <c r="X6333" i="6"/>
  <c r="F2641" i="17"/>
  <c r="E2641" i="17"/>
  <c r="M6333" i="6"/>
  <c r="I6333" i="6"/>
  <c r="I6332" i="6"/>
  <c r="F2640" i="17"/>
  <c r="E2640" i="17"/>
  <c r="Q6332" i="6"/>
  <c r="W6332" i="6" s="1"/>
  <c r="X6332" i="6"/>
  <c r="M6332" i="6"/>
  <c r="Q6331" i="6"/>
  <c r="W6331" i="6" s="1"/>
  <c r="X6331" i="6"/>
  <c r="M6331" i="6"/>
  <c r="F2639" i="17"/>
  <c r="E2639" i="17"/>
  <c r="I6331" i="6"/>
  <c r="Q6330" i="6"/>
  <c r="W6330" i="6" s="1"/>
  <c r="F2638" i="17"/>
  <c r="E2638" i="17"/>
  <c r="X6330" i="6"/>
  <c r="M6330" i="6"/>
  <c r="I6330" i="6"/>
  <c r="Q6329" i="6"/>
  <c r="W6329" i="6" s="1"/>
  <c r="X6329" i="6"/>
  <c r="M6329" i="6"/>
  <c r="F2637" i="17"/>
  <c r="E2637" i="17"/>
  <c r="I6329" i="6"/>
  <c r="Q6328" i="6"/>
  <c r="F2636" i="17"/>
  <c r="E2636" i="17"/>
  <c r="X6328" i="6"/>
  <c r="W6328" i="6"/>
  <c r="M6328" i="6"/>
  <c r="I6328" i="6"/>
  <c r="Q6327" i="6"/>
  <c r="W6327" i="6" s="1"/>
  <c r="X6327" i="6"/>
  <c r="M6327" i="6"/>
  <c r="F2635" i="17"/>
  <c r="E2635" i="17"/>
  <c r="I6327" i="6"/>
  <c r="Q6326" i="6"/>
  <c r="W6326" i="6" s="1"/>
  <c r="X6326" i="6"/>
  <c r="M6326" i="6"/>
  <c r="F2634" i="17"/>
  <c r="E2634" i="17"/>
  <c r="I6326" i="6"/>
  <c r="Q6325" i="6"/>
  <c r="F2633" i="17"/>
  <c r="E2633" i="17"/>
  <c r="X6325" i="6"/>
  <c r="W6325" i="6"/>
  <c r="I6325" i="6"/>
  <c r="M6325" i="6"/>
  <c r="Q6324" i="6"/>
  <c r="W6324" i="6" s="1"/>
  <c r="X6324" i="6"/>
  <c r="M6324" i="6"/>
  <c r="I6324" i="6"/>
  <c r="F2632" i="17"/>
  <c r="E2632" i="17"/>
  <c r="Q6323" i="6"/>
  <c r="W6323" i="6" s="1"/>
  <c r="F2631" i="17"/>
  <c r="E2631" i="17"/>
  <c r="M6323" i="6"/>
  <c r="X6323" i="6"/>
  <c r="I6323" i="6"/>
  <c r="Q6322" i="6"/>
  <c r="F2630" i="17"/>
  <c r="E2630" i="17"/>
  <c r="X6322" i="6"/>
  <c r="W6322" i="6"/>
  <c r="M6322" i="6"/>
  <c r="I6322" i="6"/>
  <c r="Q6321" i="6"/>
  <c r="W6321" i="6" s="1"/>
  <c r="F2629" i="17"/>
  <c r="E2629" i="17"/>
  <c r="X6321" i="6"/>
  <c r="M6321" i="6"/>
  <c r="I6321" i="6"/>
  <c r="Q6320" i="6"/>
  <c r="W6320" i="6" s="1"/>
  <c r="X6320" i="6"/>
  <c r="F2628" i="17"/>
  <c r="E2628" i="17"/>
  <c r="M6320" i="6"/>
  <c r="I6320" i="6"/>
  <c r="V6316" i="6"/>
  <c r="V6294" i="6"/>
  <c r="X6294" i="6" s="1"/>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W6309" i="6" s="1"/>
  <c r="X6309" i="6"/>
  <c r="M6309" i="6"/>
  <c r="F2618" i="17"/>
  <c r="E2618" i="17"/>
  <c r="I6309" i="6"/>
  <c r="Q6308" i="6"/>
  <c r="W6308" i="6" s="1"/>
  <c r="F2617" i="17"/>
  <c r="E2617" i="17"/>
  <c r="X6308" i="6"/>
  <c r="M6308" i="6"/>
  <c r="I6308" i="6"/>
  <c r="Q6307" i="6"/>
  <c r="W6307" i="6" s="1"/>
  <c r="F2616" i="17"/>
  <c r="E2616" i="17"/>
  <c r="X6307" i="6"/>
  <c r="M6307" i="6"/>
  <c r="I6307" i="6"/>
  <c r="Q6306" i="6"/>
  <c r="W6306" i="6" s="1"/>
  <c r="F2615" i="17"/>
  <c r="E2615" i="17"/>
  <c r="X6306" i="6"/>
  <c r="M6306" i="6"/>
  <c r="I6306" i="6"/>
  <c r="Q6305" i="6"/>
  <c r="F2614" i="17"/>
  <c r="E2614" i="17"/>
  <c r="X6305" i="6"/>
  <c r="W6305" i="6"/>
  <c r="M6305" i="6"/>
  <c r="I6305" i="6"/>
  <c r="F2613" i="17"/>
  <c r="E2613" i="17"/>
  <c r="I6304" i="6"/>
  <c r="Q6304" i="6"/>
  <c r="W6304" i="6" s="1"/>
  <c r="X6304" i="6"/>
  <c r="M6304" i="6"/>
  <c r="Q6303" i="6"/>
  <c r="W6303" i="6" s="1"/>
  <c r="Q6302" i="6"/>
  <c r="W6302" i="6"/>
  <c r="X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F2606" i="17"/>
  <c r="E2606" i="17"/>
  <c r="X6297" i="6"/>
  <c r="W6297" i="6"/>
  <c r="M6297" i="6"/>
  <c r="I6297" i="6"/>
  <c r="O6042" i="6"/>
  <c r="H2603" i="17"/>
  <c r="N113" i="10" s="1"/>
  <c r="Q6296" i="6"/>
  <c r="W6296" i="6" s="1"/>
  <c r="F2605" i="17"/>
  <c r="E2605" i="17"/>
  <c r="X6296" i="6"/>
  <c r="M6296" i="6"/>
  <c r="I6296" i="6"/>
  <c r="N6293" i="6"/>
  <c r="M35" i="10" s="1"/>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s="1"/>
  <c r="Q6289" i="6"/>
  <c r="W6289" i="6" s="1"/>
  <c r="Q6288" i="6"/>
  <c r="W6288" i="6" s="1"/>
  <c r="F2598" i="17"/>
  <c r="E2598" i="17"/>
  <c r="X6288" i="6"/>
  <c r="M6288" i="6"/>
  <c r="I6288" i="6"/>
  <c r="Q6287" i="6"/>
  <c r="W6287" i="6" s="1"/>
  <c r="F2597" i="17"/>
  <c r="E2597" i="17"/>
  <c r="X6287" i="6"/>
  <c r="M6287" i="6"/>
  <c r="I6287" i="6"/>
  <c r="Q6286" i="6"/>
  <c r="W6286" i="6" s="1"/>
  <c r="F2596" i="17"/>
  <c r="E2596" i="17"/>
  <c r="X6286" i="6"/>
  <c r="M6286" i="6"/>
  <c r="I6286" i="6"/>
  <c r="Q6285" i="6"/>
  <c r="W6285" i="6" s="1"/>
  <c r="F2595" i="17"/>
  <c r="E2595" i="17"/>
  <c r="X6285" i="6"/>
  <c r="M6285" i="6"/>
  <c r="I6285" i="6"/>
  <c r="Q6284" i="6"/>
  <c r="W6284" i="6" s="1"/>
  <c r="F2594" i="17"/>
  <c r="E2594" i="17"/>
  <c r="X6284" i="6"/>
  <c r="M6284" i="6"/>
  <c r="I6284" i="6"/>
  <c r="Q6283" i="6"/>
  <c r="W6283" i="6" s="1"/>
  <c r="F2593" i="17"/>
  <c r="E2593" i="17"/>
  <c r="X6283" i="6"/>
  <c r="M6283" i="6"/>
  <c r="I6283" i="6"/>
  <c r="Q6282" i="6"/>
  <c r="F2592" i="17"/>
  <c r="E2592" i="17"/>
  <c r="X6282" i="6"/>
  <c r="W6282" i="6"/>
  <c r="M6282" i="6"/>
  <c r="I6282" i="6"/>
  <c r="Q6281" i="6"/>
  <c r="F2591" i="17"/>
  <c r="E2591" i="17"/>
  <c r="X6281" i="6"/>
  <c r="W6281" i="6"/>
  <c r="M6281" i="6"/>
  <c r="I6281" i="6"/>
  <c r="Q6280" i="6"/>
  <c r="W6280" i="6" s="1"/>
  <c r="X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W6275" i="6" s="1"/>
  <c r="F2585" i="17"/>
  <c r="E2585" i="17"/>
  <c r="X6275" i="6"/>
  <c r="M6275" i="6"/>
  <c r="I6275" i="6"/>
  <c r="Q6274" i="6"/>
  <c r="O6269" i="6"/>
  <c r="X6274" i="6"/>
  <c r="W6274" i="6"/>
  <c r="M6274" i="6"/>
  <c r="F2584" i="17"/>
  <c r="E2584" i="17"/>
  <c r="I6274" i="6"/>
  <c r="Q6273" i="6"/>
  <c r="W6273" i="6" s="1"/>
  <c r="X6273" i="6"/>
  <c r="F2583" i="17"/>
  <c r="E2583" i="17"/>
  <c r="M6273" i="6"/>
  <c r="I6273" i="6"/>
  <c r="Q6272" i="6"/>
  <c r="W6272" i="6" s="1"/>
  <c r="F2582" i="17"/>
  <c r="E2582" i="17"/>
  <c r="X6272" i="6"/>
  <c r="M6272" i="6"/>
  <c r="I6272" i="6"/>
  <c r="Q6271" i="6"/>
  <c r="F2581" i="17"/>
  <c r="E2581" i="17"/>
  <c r="X6271" i="6"/>
  <c r="W6271" i="6"/>
  <c r="M6271" i="6"/>
  <c r="I6271" i="6"/>
  <c r="V6270" i="6"/>
  <c r="X6270" i="6" s="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c r="N6269" i="6"/>
  <c r="Q6269" i="6"/>
  <c r="W6269" i="6" s="1"/>
  <c r="V6179" i="6"/>
  <c r="V6202" i="6"/>
  <c r="V6225" i="6"/>
  <c r="V6247" i="6"/>
  <c r="V6043" i="6"/>
  <c r="L35" i="10"/>
  <c r="H2580" i="17"/>
  <c r="X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F2576" i="17"/>
  <c r="E2576" i="17"/>
  <c r="X6265" i="6"/>
  <c r="W6265" i="6"/>
  <c r="M6265" i="6"/>
  <c r="I6265" i="6"/>
  <c r="Q6264" i="6"/>
  <c r="W6264" i="6" s="1"/>
  <c r="F2575" i="17"/>
  <c r="E2575" i="17"/>
  <c r="X6264" i="6"/>
  <c r="M6264" i="6"/>
  <c r="I6264" i="6"/>
  <c r="Q6263" i="6"/>
  <c r="F2574" i="17"/>
  <c r="E2574" i="17"/>
  <c r="X6263" i="6"/>
  <c r="W6263" i="6"/>
  <c r="M6263" i="6"/>
  <c r="I6263" i="6"/>
  <c r="Q6262" i="6"/>
  <c r="W6262" i="6" s="1"/>
  <c r="X6262" i="6"/>
  <c r="F2573" i="17"/>
  <c r="E2573" i="17"/>
  <c r="M6260" i="6"/>
  <c r="M6261" i="6"/>
  <c r="M6262" i="6"/>
  <c r="I6262" i="6"/>
  <c r="Q6261" i="6"/>
  <c r="W6261" i="6" s="1"/>
  <c r="I6261" i="6"/>
  <c r="F2572" i="17"/>
  <c r="E2572" i="17"/>
  <c r="X6261" i="6"/>
  <c r="Q6260" i="6"/>
  <c r="W6260" i="6" s="1"/>
  <c r="I6260" i="6"/>
  <c r="F2571" i="17"/>
  <c r="E2571" i="17"/>
  <c r="X6260" i="6"/>
  <c r="Q6259" i="6"/>
  <c r="W6259" i="6" s="1"/>
  <c r="X6259" i="6"/>
  <c r="F2570" i="17"/>
  <c r="E2570" i="17"/>
  <c r="M6259" i="6"/>
  <c r="I6259" i="6"/>
  <c r="Q6258" i="6"/>
  <c r="F2569" i="17"/>
  <c r="E2569" i="17"/>
  <c r="X6258" i="6"/>
  <c r="W6258" i="6"/>
  <c r="M6258" i="6"/>
  <c r="I6258" i="6"/>
  <c r="Q6257" i="6"/>
  <c r="X6257" i="6"/>
  <c r="W6257" i="6"/>
  <c r="M6257" i="6"/>
  <c r="F2568" i="17"/>
  <c r="E2568" i="17"/>
  <c r="I6257" i="6"/>
  <c r="Q6256" i="6"/>
  <c r="W6256" i="6" s="1"/>
  <c r="X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W6251" i="6" s="1"/>
  <c r="X6251" i="6"/>
  <c r="F2562" i="17"/>
  <c r="E2562" i="17"/>
  <c r="M6251" i="6"/>
  <c r="I6251" i="6"/>
  <c r="Q6250" i="6"/>
  <c r="W6250" i="6" s="1"/>
  <c r="F2561" i="17"/>
  <c r="E2561" i="17"/>
  <c r="X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K35" i="10" s="1"/>
  <c r="M6246" i="6"/>
  <c r="I6246" i="6"/>
  <c r="Q6245" i="6"/>
  <c r="F2557" i="17"/>
  <c r="E2557" i="17"/>
  <c r="X6245" i="6"/>
  <c r="W6245" i="6"/>
  <c r="M6245" i="6"/>
  <c r="I6245" i="6"/>
  <c r="M6244" i="6"/>
  <c r="F2556" i="17"/>
  <c r="E2556" i="17"/>
  <c r="Q6244" i="6"/>
  <c r="W6244" i="6"/>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s="1"/>
  <c r="X6235" i="6"/>
  <c r="F2547" i="17"/>
  <c r="E2547" i="17"/>
  <c r="M6235" i="6"/>
  <c r="I6235" i="6"/>
  <c r="Q6234" i="6"/>
  <c r="W6234" i="6" s="1"/>
  <c r="F2546" i="17"/>
  <c r="E2546" i="17"/>
  <c r="X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W6222" i="6" s="1"/>
  <c r="F2535" i="17"/>
  <c r="E2535" i="17"/>
  <c r="D3828" i="13"/>
  <c r="X6222" i="6"/>
  <c r="M6222" i="6"/>
  <c r="I6222" i="6"/>
  <c r="Q6221" i="6"/>
  <c r="W6221" i="6" s="1"/>
  <c r="D3827" i="13"/>
  <c r="F2534" i="17"/>
  <c r="E2534" i="17"/>
  <c r="X6221" i="6"/>
  <c r="I6221" i="6"/>
  <c r="M6221" i="6"/>
  <c r="Q6220" i="6"/>
  <c r="W6220" i="6" s="1"/>
  <c r="F2533" i="17"/>
  <c r="E2533" i="17"/>
  <c r="X6220" i="6"/>
  <c r="D3826" i="13"/>
  <c r="I6220" i="6"/>
  <c r="M6220" i="6"/>
  <c r="X6219" i="6"/>
  <c r="F2532" i="17"/>
  <c r="E2532" i="17"/>
  <c r="Q6219" i="6"/>
  <c r="W6219" i="6" s="1"/>
  <c r="D3825" i="13"/>
  <c r="I6219" i="6"/>
  <c r="M6219" i="6"/>
  <c r="F2531" i="17"/>
  <c r="E2531" i="17"/>
  <c r="D3824" i="13"/>
  <c r="X6218" i="6"/>
  <c r="Q6218" i="6"/>
  <c r="W6218" i="6" s="1"/>
  <c r="M6218" i="6"/>
  <c r="I6218" i="6"/>
  <c r="F2530" i="17"/>
  <c r="E2530" i="17"/>
  <c r="X6217" i="6"/>
  <c r="Q6217" i="6"/>
  <c r="W6217" i="6"/>
  <c r="D3823" i="13"/>
  <c r="I6217" i="6"/>
  <c r="M6217" i="6"/>
  <c r="F2529" i="17"/>
  <c r="E2529" i="17"/>
  <c r="D3822" i="13"/>
  <c r="X6216" i="6"/>
  <c r="Q6216" i="6"/>
  <c r="W6216" i="6" s="1"/>
  <c r="I6216" i="6"/>
  <c r="M6216" i="6"/>
  <c r="F2528" i="17"/>
  <c r="E2528" i="17"/>
  <c r="D3821" i="13"/>
  <c r="Q6215" i="6"/>
  <c r="W6215" i="6"/>
  <c r="X6215" i="6"/>
  <c r="I6215" i="6"/>
  <c r="M6215" i="6"/>
  <c r="Q6214" i="6"/>
  <c r="W6214" i="6" s="1"/>
  <c r="F2527" i="17"/>
  <c r="E2527" i="17"/>
  <c r="D3820" i="13"/>
  <c r="X6214" i="6"/>
  <c r="I6214" i="6"/>
  <c r="M6214" i="6"/>
  <c r="Q6213" i="6"/>
  <c r="W6213" i="6" s="1"/>
  <c r="D3819" i="13"/>
  <c r="F2526" i="17"/>
  <c r="E2526" i="17"/>
  <c r="X6213" i="6"/>
  <c r="I6213" i="6"/>
  <c r="M6213" i="6"/>
  <c r="Q6212" i="6"/>
  <c r="W6212" i="6" s="1"/>
  <c r="F2525" i="17"/>
  <c r="E2525" i="17"/>
  <c r="D3818" i="13"/>
  <c r="X6212" i="6"/>
  <c r="I6212" i="6"/>
  <c r="M6212" i="6"/>
  <c r="Q6211" i="6"/>
  <c r="D3816" i="13"/>
  <c r="D3817" i="13"/>
  <c r="F2524" i="17"/>
  <c r="E2524" i="17"/>
  <c r="I6211" i="6"/>
  <c r="M6211" i="6"/>
  <c r="F2523" i="17"/>
  <c r="E2523" i="17"/>
  <c r="I2523" i="17"/>
  <c r="X6210" i="6"/>
  <c r="X6211" i="6"/>
  <c r="W6211" i="6"/>
  <c r="Q6210" i="6"/>
  <c r="W6210" i="6" s="1"/>
  <c r="I6210" i="6"/>
  <c r="M6210" i="6"/>
  <c r="Q6209" i="6"/>
  <c r="F2522" i="17"/>
  <c r="E2522" i="17"/>
  <c r="D3815" i="13"/>
  <c r="X6209" i="6"/>
  <c r="W6209" i="6"/>
  <c r="I6209" i="6"/>
  <c r="M6209" i="6"/>
  <c r="Q6208" i="6"/>
  <c r="W6208" i="6" s="1"/>
  <c r="F2521" i="17"/>
  <c r="E2521" i="17"/>
  <c r="D3814" i="13"/>
  <c r="X6208" i="6"/>
  <c r="I6208" i="6"/>
  <c r="M6208" i="6"/>
  <c r="Q6207" i="6"/>
  <c r="F2520" i="17"/>
  <c r="E2520" i="17"/>
  <c r="D3813" i="13"/>
  <c r="X6207" i="6"/>
  <c r="W6207" i="6"/>
  <c r="I6207" i="6"/>
  <c r="M6207" i="6"/>
  <c r="Q6206" i="6"/>
  <c r="F2519" i="17"/>
  <c r="E2519" i="17"/>
  <c r="D3812" i="13"/>
  <c r="X6206" i="6"/>
  <c r="W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H2515" i="17"/>
  <c r="G2515" i="17"/>
  <c r="F2515" i="17"/>
  <c r="E2515" i="17"/>
  <c r="X6201" i="6"/>
  <c r="W6201" i="6"/>
  <c r="O6201" i="6"/>
  <c r="N6201" i="6"/>
  <c r="X6202" i="6"/>
  <c r="I6199" i="6"/>
  <c r="I6201" i="6"/>
  <c r="M6201" i="6"/>
  <c r="Q6200" i="6"/>
  <c r="W6200" i="6" s="1"/>
  <c r="Q6199" i="6"/>
  <c r="W6199" i="6" s="1"/>
  <c r="F2513" i="17"/>
  <c r="E2513" i="17"/>
  <c r="X6199" i="6"/>
  <c r="M6199" i="6"/>
  <c r="Q6198" i="6"/>
  <c r="F2512" i="17"/>
  <c r="E2512" i="17"/>
  <c r="X6198" i="6"/>
  <c r="W6198" i="6"/>
  <c r="M6198" i="6"/>
  <c r="I6198" i="6"/>
  <c r="Q6197" i="6"/>
  <c r="W6197" i="6" s="1"/>
  <c r="F2511" i="17"/>
  <c r="E2511" i="17"/>
  <c r="X6197" i="6"/>
  <c r="I6197" i="6"/>
  <c r="M6197" i="6"/>
  <c r="Q6196" i="6"/>
  <c r="F2510" i="17"/>
  <c r="E2510" i="17"/>
  <c r="X6196" i="6"/>
  <c r="W6196" i="6"/>
  <c r="M6196" i="6"/>
  <c r="I6196" i="6"/>
  <c r="Q6195" i="6"/>
  <c r="W6195" i="6" s="1"/>
  <c r="F2509" i="17"/>
  <c r="E2509" i="17"/>
  <c r="X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W6186" i="6" s="1"/>
  <c r="F2500" i="17"/>
  <c r="E2500" i="17"/>
  <c r="X6186" i="6"/>
  <c r="M6186" i="6"/>
  <c r="I6186" i="6"/>
  <c r="Q6185" i="6"/>
  <c r="W6185" i="6" s="1"/>
  <c r="F2499" i="17"/>
  <c r="E2499" i="17"/>
  <c r="I6185" i="6"/>
  <c r="M6185" i="6"/>
  <c r="X6185" i="6"/>
  <c r="Q6184" i="6"/>
  <c r="W6184" i="6" s="1"/>
  <c r="F2498" i="17"/>
  <c r="E2498" i="17"/>
  <c r="X6184" i="6"/>
  <c r="M6184" i="6"/>
  <c r="I6184" i="6"/>
  <c r="Q6183" i="6"/>
  <c r="W6183" i="6" s="1"/>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3" i="17"/>
  <c r="F2494" i="17"/>
  <c r="E2494" i="17"/>
  <c r="M6180" i="6"/>
  <c r="X6178" i="6"/>
  <c r="Q6178" i="6"/>
  <c r="W6178" i="6" s="1"/>
  <c r="H2493" i="17"/>
  <c r="F2493" i="17"/>
  <c r="E2493" i="17"/>
  <c r="O6178" i="6"/>
  <c r="N6178" i="6"/>
  <c r="M6178" i="6"/>
  <c r="I6178" i="6"/>
  <c r="X6179" i="6"/>
  <c r="Q6177" i="6"/>
  <c r="W6177" i="6" s="1"/>
  <c r="X6177" i="6"/>
  <c r="M6177" i="6"/>
  <c r="I6177" i="6"/>
  <c r="F2492" i="17"/>
  <c r="E2492" i="17"/>
  <c r="Q6176" i="6"/>
  <c r="W6176" i="6" s="1"/>
  <c r="X6176" i="6"/>
  <c r="M6176" i="6"/>
  <c r="I6176" i="6"/>
  <c r="F2491" i="17"/>
  <c r="E2491" i="17"/>
  <c r="Q6175" i="6"/>
  <c r="M6175" i="6"/>
  <c r="F2490" i="17"/>
  <c r="E2490" i="17"/>
  <c r="X6175" i="6"/>
  <c r="W6175" i="6"/>
  <c r="I6175" i="6"/>
  <c r="Q6174" i="6"/>
  <c r="W6174" i="6" s="1"/>
  <c r="F2489" i="17"/>
  <c r="E2489" i="17"/>
  <c r="X6174" i="6"/>
  <c r="M6174" i="6"/>
  <c r="I6174" i="6"/>
  <c r="Q6173" i="6"/>
  <c r="W6173" i="6" s="1"/>
  <c r="I6173" i="6"/>
  <c r="F2488" i="17"/>
  <c r="E2488" i="17"/>
  <c r="X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W6170" i="6" s="1"/>
  <c r="X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s="1"/>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s="1"/>
  <c r="Q6154" i="6"/>
  <c r="W6154" i="6" s="1"/>
  <c r="E2470" i="17"/>
  <c r="X6154" i="6"/>
  <c r="M6154" i="6"/>
  <c r="I6154" i="6"/>
  <c r="Q6153" i="6"/>
  <c r="E2469" i="17"/>
  <c r="W6153" i="6"/>
  <c r="X6153" i="6"/>
  <c r="M6153" i="6"/>
  <c r="I6153" i="6"/>
  <c r="Q6152" i="6"/>
  <c r="W6152" i="6" s="1"/>
  <c r="X6152" i="6"/>
  <c r="I6152" i="6"/>
  <c r="E2468" i="17"/>
  <c r="M6152" i="6"/>
  <c r="E2467" i="17"/>
  <c r="Q6151" i="6"/>
  <c r="W6151" i="6" s="1"/>
  <c r="I6151" i="6"/>
  <c r="M6151" i="6"/>
  <c r="X6151" i="6"/>
  <c r="Q6150" i="6"/>
  <c r="W6150" i="6" s="1"/>
  <c r="E2466" i="17"/>
  <c r="D3759" i="13"/>
  <c r="X6150" i="6"/>
  <c r="M6150" i="6"/>
  <c r="I6150" i="6"/>
  <c r="D3758" i="13"/>
  <c r="Q6149" i="6"/>
  <c r="W6149" i="6" s="1"/>
  <c r="X6149" i="6"/>
  <c r="I6149" i="6"/>
  <c r="E2465" i="17"/>
  <c r="M6149" i="6"/>
  <c r="D3757" i="13"/>
  <c r="I6148" i="6"/>
  <c r="X6148" i="6"/>
  <c r="Q6148" i="6"/>
  <c r="W6148" i="6" s="1"/>
  <c r="E2464" i="17"/>
  <c r="M6148" i="6"/>
  <c r="E2463" i="17"/>
  <c r="D3756" i="13"/>
  <c r="X6147" i="6"/>
  <c r="Q6147" i="6"/>
  <c r="W6147" i="6" s="1"/>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D3751" i="13"/>
  <c r="Q6142" i="6"/>
  <c r="W6142" i="6" s="1"/>
  <c r="W6143" i="6"/>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s="1"/>
  <c r="X6137" i="6"/>
  <c r="I6137" i="6"/>
  <c r="E2453" i="17"/>
  <c r="M6137" i="6"/>
  <c r="I6136" i="6"/>
  <c r="X6136" i="6"/>
  <c r="Q6136" i="6"/>
  <c r="W6136" i="6" s="1"/>
  <c r="D3744" i="13"/>
  <c r="D3745" i="13"/>
  <c r="E2452" i="17"/>
  <c r="M6136" i="6"/>
  <c r="I6135" i="6"/>
  <c r="Q6135" i="6"/>
  <c r="W6135" i="6"/>
  <c r="X6135" i="6"/>
  <c r="E2451" i="17"/>
  <c r="M6135" i="6"/>
  <c r="Q6134" i="6"/>
  <c r="W6134" i="6"/>
  <c r="D3743" i="13"/>
  <c r="F2256" i="17"/>
  <c r="F2341" i="17"/>
  <c r="F2410" i="17"/>
  <c r="F2430" i="17"/>
  <c r="F2450" i="17"/>
  <c r="E2450" i="17"/>
  <c r="X6134" i="6"/>
  <c r="M6134" i="6"/>
  <c r="I6134" i="6"/>
  <c r="G2449" i="17"/>
  <c r="H2449" i="17"/>
  <c r="N6132" i="6"/>
  <c r="X6133" i="6" s="1"/>
  <c r="Q6132" i="6"/>
  <c r="W6132" i="6" s="1"/>
  <c r="O6132" i="6"/>
  <c r="Q6131" i="6"/>
  <c r="W6131" i="6" s="1"/>
  <c r="D3741" i="13"/>
  <c r="X6131" i="6"/>
  <c r="I6131" i="6"/>
  <c r="F2448" i="17"/>
  <c r="E2448" i="17"/>
  <c r="M6131" i="6"/>
  <c r="Q6130" i="6"/>
  <c r="W6130" i="6" s="1"/>
  <c r="D3740" i="13"/>
  <c r="X6130" i="6"/>
  <c r="I6130" i="6"/>
  <c r="F2447" i="17"/>
  <c r="E2447" i="17"/>
  <c r="M6130" i="6"/>
  <c r="Q6129" i="6"/>
  <c r="W6129" i="6" s="1"/>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s="1"/>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X6111" i="6" s="1"/>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s="1"/>
  <c r="X6104" i="6"/>
  <c r="I6104" i="6"/>
  <c r="F2422" i="17"/>
  <c r="E2422" i="17"/>
  <c r="M6104" i="6"/>
  <c r="Q6103" i="6"/>
  <c r="D3714" i="13"/>
  <c r="I6103" i="6"/>
  <c r="W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s="1"/>
  <c r="X6100" i="6"/>
  <c r="F2418" i="17"/>
  <c r="E2418" i="17"/>
  <c r="I6100" i="6"/>
  <c r="M6100" i="6"/>
  <c r="I6099" i="6"/>
  <c r="D3710" i="13"/>
  <c r="Q6099" i="6"/>
  <c r="W6099" i="6" s="1"/>
  <c r="X6099" i="6"/>
  <c r="F2417" i="17"/>
  <c r="E2417" i="17"/>
  <c r="M6099" i="6"/>
  <c r="Q6098" i="6"/>
  <c r="W6098" i="6" s="1"/>
  <c r="X6098" i="6"/>
  <c r="I6098" i="6"/>
  <c r="D3709" i="13"/>
  <c r="F2416" i="17"/>
  <c r="E2416" i="17"/>
  <c r="M6098" i="6"/>
  <c r="I6097" i="6"/>
  <c r="X6097" i="6"/>
  <c r="Q6097" i="6"/>
  <c r="W6097" i="6"/>
  <c r="D3708" i="13"/>
  <c r="F2415" i="17"/>
  <c r="E2415" i="17"/>
  <c r="M6097" i="6"/>
  <c r="Q6096" i="6"/>
  <c r="W6096" i="6" s="1"/>
  <c r="D3707" i="13"/>
  <c r="F2414" i="17"/>
  <c r="E2414" i="17"/>
  <c r="X6096" i="6"/>
  <c r="I6096" i="6"/>
  <c r="M6096" i="6"/>
  <c r="Q6095" i="6"/>
  <c r="W6095" i="6" s="1"/>
  <c r="X6095" i="6"/>
  <c r="D3706" i="13"/>
  <c r="F2413" i="17"/>
  <c r="E2413" i="17"/>
  <c r="I6095" i="6"/>
  <c r="M6095" i="6"/>
  <c r="D3705" i="13"/>
  <c r="F2412" i="17"/>
  <c r="E2412" i="17"/>
  <c r="X6094" i="6"/>
  <c r="Q6094" i="6"/>
  <c r="W6094" i="6" s="1"/>
  <c r="M6094" i="6"/>
  <c r="I6094" i="6"/>
  <c r="I6093" i="6"/>
  <c r="X6093" i="6"/>
  <c r="X6092" i="6"/>
  <c r="Q6093" i="6"/>
  <c r="W6093" i="6"/>
  <c r="F2411" i="17"/>
  <c r="E2411" i="17"/>
  <c r="M6093" i="6"/>
  <c r="Q6092" i="6"/>
  <c r="W6092" i="6" s="1"/>
  <c r="E2410" i="17"/>
  <c r="D3703" i="13"/>
  <c r="Q6091" i="6"/>
  <c r="W6091" i="6"/>
  <c r="Q6090" i="6"/>
  <c r="W6090" i="6"/>
  <c r="I6092" i="6"/>
  <c r="M6092" i="6"/>
  <c r="Q6089" i="6"/>
  <c r="W6089" i="6" s="1"/>
  <c r="F2407" i="17"/>
  <c r="E2407" i="17"/>
  <c r="D3700" i="13"/>
  <c r="E3721" i="13"/>
  <c r="M6089" i="6"/>
  <c r="X6089" i="6"/>
  <c r="I6089" i="6"/>
  <c r="Q6087" i="6"/>
  <c r="W6087" i="6" s="1"/>
  <c r="V6088" i="6"/>
  <c r="X6088" i="6" s="1"/>
  <c r="X6087" i="6"/>
  <c r="I6087" i="6"/>
  <c r="D3699" i="13"/>
  <c r="H2406" i="17"/>
  <c r="G2406" i="17"/>
  <c r="F2406" i="17"/>
  <c r="E2406" i="17"/>
  <c r="O6087" i="6"/>
  <c r="N6087" i="6"/>
  <c r="M6087" i="6"/>
  <c r="Q6086" i="6"/>
  <c r="W6086" i="6" s="1"/>
  <c r="F2405" i="17"/>
  <c r="E2405" i="17"/>
  <c r="D3698" i="13"/>
  <c r="X6086" i="6"/>
  <c r="M6086" i="6"/>
  <c r="I6086" i="6"/>
  <c r="Q6085" i="6"/>
  <c r="W6085" i="6" s="1"/>
  <c r="E2404" i="17"/>
  <c r="E2403" i="17"/>
  <c r="F2404" i="17"/>
  <c r="X6085" i="6"/>
  <c r="D3697" i="13"/>
  <c r="I6085" i="6"/>
  <c r="M6085" i="6"/>
  <c r="F2403" i="17"/>
  <c r="D3696" i="13"/>
  <c r="Q6084" i="6"/>
  <c r="W6084" i="6" s="1"/>
  <c r="X6084" i="6"/>
  <c r="M6084" i="6"/>
  <c r="I6084" i="6"/>
  <c r="D3695" i="13"/>
  <c r="I6083" i="6"/>
  <c r="X6083" i="6"/>
  <c r="Q6083" i="6"/>
  <c r="W6083" i="6" s="1"/>
  <c r="F2402" i="17"/>
  <c r="E2402" i="17"/>
  <c r="M6083" i="6"/>
  <c r="Q6082" i="6"/>
  <c r="W6082" i="6" s="1"/>
  <c r="D3694" i="13"/>
  <c r="D3693" i="13"/>
  <c r="X6082" i="6"/>
  <c r="I6082" i="6"/>
  <c r="F2401" i="17"/>
  <c r="E2401" i="17"/>
  <c r="M6082" i="6"/>
  <c r="Q6081" i="6"/>
  <c r="W6081" i="6" s="1"/>
  <c r="X6081" i="6"/>
  <c r="I6081" i="6"/>
  <c r="F2400" i="17"/>
  <c r="E2400" i="17"/>
  <c r="M6081" i="6"/>
  <c r="Q6080" i="6"/>
  <c r="W6080" i="6"/>
  <c r="D3692" i="13"/>
  <c r="X6080" i="6"/>
  <c r="I6080" i="6"/>
  <c r="F2399" i="17"/>
  <c r="E2399" i="17"/>
  <c r="M6080" i="6"/>
  <c r="D3691" i="13"/>
  <c r="F3873" i="13" s="1"/>
  <c r="Q6079" i="6"/>
  <c r="W6079" i="6" s="1"/>
  <c r="X6079" i="6"/>
  <c r="I6079" i="6"/>
  <c r="M6079" i="6"/>
  <c r="F2398" i="17"/>
  <c r="E2398" i="17"/>
  <c r="Q6078" i="6"/>
  <c r="W6078" i="6" s="1"/>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s="1"/>
  <c r="D3687" i="13"/>
  <c r="I6075" i="6"/>
  <c r="F2394" i="17"/>
  <c r="E2394" i="17"/>
  <c r="X6075" i="6"/>
  <c r="M6075" i="6"/>
  <c r="Q6074" i="6"/>
  <c r="W6074" i="6" s="1"/>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s="1"/>
  <c r="I6065" i="6"/>
  <c r="M6065" i="6"/>
  <c r="F2384" i="17"/>
  <c r="E2384" i="17"/>
  <c r="H2383" i="17"/>
  <c r="G2383" i="17"/>
  <c r="F2383" i="17"/>
  <c r="E2383" i="17"/>
  <c r="D3676" i="13"/>
  <c r="V6064" i="6"/>
  <c r="X6064" i="6" s="1"/>
  <c r="X6063" i="6"/>
  <c r="I6063" i="6"/>
  <c r="O6063" i="6"/>
  <c r="N6063" i="6"/>
  <c r="M6063" i="6"/>
  <c r="F2381" i="17"/>
  <c r="F2382" i="17"/>
  <c r="E2382" i="17"/>
  <c r="D3675" i="13"/>
  <c r="X6062" i="6"/>
  <c r="Q6062" i="6"/>
  <c r="W6062" i="6" s="1"/>
  <c r="Q6061" i="6"/>
  <c r="M6062" i="6"/>
  <c r="I6062" i="6"/>
  <c r="D3674" i="13"/>
  <c r="W6061" i="6"/>
  <c r="I6061" i="6"/>
  <c r="X6061" i="6"/>
  <c r="E2381" i="17"/>
  <c r="M6061" i="6"/>
  <c r="Q6060" i="6"/>
  <c r="W6060" i="6" s="1"/>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s="1"/>
  <c r="X6046" i="6"/>
  <c r="I6046" i="6"/>
  <c r="F2366" i="17"/>
  <c r="M6046" i="6"/>
  <c r="D3658" i="13"/>
  <c r="D3659" i="13"/>
  <c r="I6045" i="6"/>
  <c r="X6045" i="6"/>
  <c r="Q6045" i="6"/>
  <c r="W6045" i="6" s="1"/>
  <c r="F2365" i="17"/>
  <c r="M6045" i="6"/>
  <c r="Q6044" i="6"/>
  <c r="W6044" i="6"/>
  <c r="D3657" i="13"/>
  <c r="X6044" i="6"/>
  <c r="I6044" i="6"/>
  <c r="F2364" i="17"/>
  <c r="M6044" i="6"/>
  <c r="Q6042" i="6"/>
  <c r="W6042" i="6" s="1"/>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s="1"/>
  <c r="D3653" i="13"/>
  <c r="I6039" i="6"/>
  <c r="X6039" i="6"/>
  <c r="F2360" i="17"/>
  <c r="M6039" i="6"/>
  <c r="Q6038" i="6"/>
  <c r="W6038" i="6" s="1"/>
  <c r="D3652" i="13"/>
  <c r="X6038" i="6"/>
  <c r="F2359" i="17"/>
  <c r="I6038" i="6"/>
  <c r="M6038" i="6"/>
  <c r="D3651" i="13"/>
  <c r="X6037" i="6"/>
  <c r="Q6037" i="6"/>
  <c r="W6037" i="6" s="1"/>
  <c r="I6037" i="6"/>
  <c r="F2358" i="17"/>
  <c r="M6037" i="6"/>
  <c r="Q6036" i="6"/>
  <c r="W6036" i="6"/>
  <c r="I6036" i="6"/>
  <c r="D3650" i="13"/>
  <c r="X6036" i="6"/>
  <c r="F2357" i="17"/>
  <c r="M6036" i="6"/>
  <c r="I6035" i="6"/>
  <c r="D3649" i="13"/>
  <c r="Q6035" i="6"/>
  <c r="W6035" i="6" s="1"/>
  <c r="X6035" i="6"/>
  <c r="F2356" i="17"/>
  <c r="M6035" i="6"/>
  <c r="I6034" i="6"/>
  <c r="Q6034" i="6"/>
  <c r="W6034" i="6" s="1"/>
  <c r="X6034" i="6"/>
  <c r="D3648" i="13"/>
  <c r="F2355" i="17"/>
  <c r="M6034" i="6"/>
  <c r="Q6033" i="6"/>
  <c r="W6033" i="6" s="1"/>
  <c r="D3647" i="13"/>
  <c r="X6033" i="6"/>
  <c r="I6033" i="6"/>
  <c r="M6033" i="6"/>
  <c r="F2354" i="17"/>
  <c r="I6032" i="6"/>
  <c r="Q6032" i="6"/>
  <c r="W6032" i="6" s="1"/>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W6026" i="6" s="1"/>
  <c r="D3640" i="13"/>
  <c r="F2347" i="17"/>
  <c r="X6026" i="6"/>
  <c r="I6026" i="6"/>
  <c r="M6026" i="6"/>
  <c r="D3639" i="13"/>
  <c r="I6025" i="6"/>
  <c r="X6025" i="6"/>
  <c r="Q6025" i="6"/>
  <c r="W6025" i="6" s="1"/>
  <c r="F2346" i="17"/>
  <c r="M6025" i="6"/>
  <c r="X6024" i="6"/>
  <c r="Q6024" i="6"/>
  <c r="W6024" i="6" s="1"/>
  <c r="I6024" i="6"/>
  <c r="D3638" i="13"/>
  <c r="F2345" i="17"/>
  <c r="M6024" i="6"/>
  <c r="Q6023" i="6"/>
  <c r="W6023" i="6" s="1"/>
  <c r="X6023" i="6"/>
  <c r="M6023" i="6"/>
  <c r="I6023" i="6"/>
  <c r="D3637" i="13"/>
  <c r="F2344" i="17"/>
  <c r="V6022" i="6"/>
  <c r="X6022" i="6" s="1"/>
  <c r="D3636" i="13"/>
  <c r="Q6021" i="6"/>
  <c r="W6021" i="6" s="1"/>
  <c r="X6021" i="6"/>
  <c r="I6021" i="6"/>
  <c r="N6021" i="6"/>
  <c r="H2343" i="17"/>
  <c r="G2343" i="17"/>
  <c r="F2343" i="17"/>
  <c r="O6021" i="6"/>
  <c r="N34" i="10" s="1"/>
  <c r="M6021" i="6"/>
  <c r="Q6018" i="6"/>
  <c r="W6018" i="6" s="1"/>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s="1"/>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s="1"/>
  <c r="D3623" i="13"/>
  <c r="F2330" i="17"/>
  <c r="M6008" i="6"/>
  <c r="D3622" i="13"/>
  <c r="I6007" i="6"/>
  <c r="Q6007" i="6"/>
  <c r="W6007" i="6" s="1"/>
  <c r="F2329" i="17"/>
  <c r="M6007" i="6"/>
  <c r="Q6006" i="6"/>
  <c r="W6006" i="6" s="1"/>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F2324" i="17"/>
  <c r="D3617" i="13"/>
  <c r="W6002" i="6"/>
  <c r="M6002" i="6"/>
  <c r="I6002" i="6"/>
  <c r="I6001" i="6"/>
  <c r="Q6001" i="6"/>
  <c r="W6001" i="6"/>
  <c r="D3616" i="13"/>
  <c r="F2323" i="17"/>
  <c r="M6001" i="6"/>
  <c r="I6000" i="6"/>
  <c r="Q6000" i="6"/>
  <c r="W6000" i="6" s="1"/>
  <c r="F2322" i="17"/>
  <c r="D3615" i="13"/>
  <c r="E3636" i="13" s="1"/>
  <c r="M6000" i="6"/>
  <c r="I5999" i="6"/>
  <c r="Q5999" i="6"/>
  <c r="W5999" i="6"/>
  <c r="F2321" i="17"/>
  <c r="D3614" i="13"/>
  <c r="M5999" i="6"/>
  <c r="D3613" i="13"/>
  <c r="Q5997" i="6"/>
  <c r="W5997" i="6" s="1"/>
  <c r="I5997" i="6"/>
  <c r="V5998" i="6"/>
  <c r="H2320" i="17"/>
  <c r="G2320" i="17"/>
  <c r="F2320" i="17"/>
  <c r="O5997" i="6"/>
  <c r="N5997" i="6"/>
  <c r="M5997" i="6"/>
  <c r="D3612" i="13"/>
  <c r="Q5996" i="6"/>
  <c r="W5996" i="6"/>
  <c r="I5996" i="6"/>
  <c r="F2319" i="17"/>
  <c r="M5996" i="6"/>
  <c r="Q5995" i="6"/>
  <c r="W5995" i="6" s="1"/>
  <c r="I5995" i="6"/>
  <c r="D3611" i="13"/>
  <c r="F2318" i="17"/>
  <c r="M5995" i="6"/>
  <c r="Q5994" i="6"/>
  <c r="W5994" i="6" s="1"/>
  <c r="D3610" i="13"/>
  <c r="I5994" i="6"/>
  <c r="F2317" i="17"/>
  <c r="M5994" i="6"/>
  <c r="D3609" i="13"/>
  <c r="I5993" i="6"/>
  <c r="Q5993" i="6"/>
  <c r="W5993" i="6" s="1"/>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s="1"/>
  <c r="I5988" i="6"/>
  <c r="F2311" i="17"/>
  <c r="M5988" i="6"/>
  <c r="Q5987" i="6"/>
  <c r="W5987" i="6" s="1"/>
  <c r="D3603" i="13"/>
  <c r="F2310" i="17"/>
  <c r="I5987" i="6"/>
  <c r="M5987" i="6"/>
  <c r="D3602" i="13"/>
  <c r="Q5986" i="6"/>
  <c r="W5986" i="6" s="1"/>
  <c r="I5986" i="6"/>
  <c r="F2309" i="17"/>
  <c r="M5986" i="6"/>
  <c r="D3601" i="13"/>
  <c r="I5985" i="6"/>
  <c r="Q5985" i="6"/>
  <c r="W5985" i="6"/>
  <c r="F2308" i="17"/>
  <c r="M5985" i="6"/>
  <c r="Q5984" i="6"/>
  <c r="W5984" i="6" s="1"/>
  <c r="I5984" i="6"/>
  <c r="D3600" i="13"/>
  <c r="F2307" i="17"/>
  <c r="M5984" i="6"/>
  <c r="I5983" i="6"/>
  <c r="D3599" i="13"/>
  <c r="Q5983" i="6"/>
  <c r="W5983" i="6" s="1"/>
  <c r="F2306" i="17"/>
  <c r="M5983" i="6"/>
  <c r="D3598" i="13"/>
  <c r="Q5982" i="6"/>
  <c r="W5982" i="6"/>
  <c r="F2305" i="17"/>
  <c r="I5982" i="6"/>
  <c r="M5982" i="6"/>
  <c r="Q5981" i="6"/>
  <c r="W5981" i="6" s="1"/>
  <c r="Q5980" i="6"/>
  <c r="I5981" i="6"/>
  <c r="D3597" i="13"/>
  <c r="F2304" i="17"/>
  <c r="M5981" i="6"/>
  <c r="W5980" i="6"/>
  <c r="D3596" i="13"/>
  <c r="I5980" i="6"/>
  <c r="F2303" i="17"/>
  <c r="M5980" i="6"/>
  <c r="Q5979" i="6"/>
  <c r="W5979" i="6" s="1"/>
  <c r="D3595" i="13"/>
  <c r="F2302" i="17"/>
  <c r="I5979" i="6"/>
  <c r="M5979" i="6"/>
  <c r="Q5978" i="6"/>
  <c r="W5978" i="6" s="1"/>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s="1"/>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s="1"/>
  <c r="X5964" i="6"/>
  <c r="I5964" i="6"/>
  <c r="M5964" i="6"/>
  <c r="Q5963" i="6"/>
  <c r="W5963" i="6"/>
  <c r="D3580" i="13"/>
  <c r="I5963" i="6"/>
  <c r="X5963" i="6"/>
  <c r="F2287" i="17"/>
  <c r="M5963" i="6"/>
  <c r="Q5962" i="6"/>
  <c r="W5962" i="6"/>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s="1"/>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c r="D3568" i="13"/>
  <c r="F2275" i="17"/>
  <c r="I5950" i="6"/>
  <c r="M5950" i="6"/>
  <c r="Q5949" i="6"/>
  <c r="W5949" i="6" s="1"/>
  <c r="Q5948" i="6"/>
  <c r="D3567" i="13"/>
  <c r="I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s="1"/>
  <c r="X5937" i="6"/>
  <c r="M5937" i="6"/>
  <c r="I5937" i="6"/>
  <c r="Q5936" i="6"/>
  <c r="W5936" i="6" s="1"/>
  <c r="D3554" i="13"/>
  <c r="X5936" i="6"/>
  <c r="I5936" i="6"/>
  <c r="F2261" i="17"/>
  <c r="M5936" i="6"/>
  <c r="D3553" i="13"/>
  <c r="I5935" i="6"/>
  <c r="Q5935" i="6"/>
  <c r="W5935" i="6" s="1"/>
  <c r="X5935" i="6"/>
  <c r="F2260" i="17"/>
  <c r="M5935" i="6"/>
  <c r="X5934" i="6"/>
  <c r="Q5934" i="6"/>
  <c r="W5934" i="6" s="1"/>
  <c r="D3552" i="13"/>
  <c r="I5934" i="6"/>
  <c r="F2259" i="17"/>
  <c r="M5934" i="6"/>
  <c r="Q5933" i="6"/>
  <c r="W5933" i="6" s="1"/>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s="1"/>
  <c r="X5914" i="6"/>
  <c r="F2240" i="17"/>
  <c r="M5914" i="6"/>
  <c r="Q5913" i="6"/>
  <c r="W5913" i="6"/>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s="1"/>
  <c r="D3529" i="13"/>
  <c r="F2236" i="17"/>
  <c r="X5910" i="6"/>
  <c r="I5910" i="6"/>
  <c r="M5910" i="6"/>
  <c r="Q5909" i="6"/>
  <c r="W5909" i="6"/>
  <c r="F2235" i="17"/>
  <c r="D3528" i="13"/>
  <c r="X5909" i="6"/>
  <c r="M5909" i="6"/>
  <c r="I5909" i="6"/>
  <c r="Q5907" i="6"/>
  <c r="W5907" i="6" s="1"/>
  <c r="V5908" i="6"/>
  <c r="I5907" i="6"/>
  <c r="X5907" i="6"/>
  <c r="H2234" i="17"/>
  <c r="G2234" i="17"/>
  <c r="F2234" i="17"/>
  <c r="D3527" i="13"/>
  <c r="O5907" i="6"/>
  <c r="N5907" i="6"/>
  <c r="M5907" i="6"/>
  <c r="Q5906" i="6"/>
  <c r="W5906" i="6"/>
  <c r="F2233" i="17"/>
  <c r="D3526" i="13"/>
  <c r="X5906" i="6"/>
  <c r="I5906" i="6"/>
  <c r="M5906" i="6"/>
  <c r="Q5905" i="6"/>
  <c r="W5905" i="6" s="1"/>
  <c r="D3525" i="13"/>
  <c r="F2232" i="17"/>
  <c r="X5905" i="6"/>
  <c r="I5905" i="6"/>
  <c r="M5905" i="6"/>
  <c r="X5904" i="6"/>
  <c r="Q5904" i="6"/>
  <c r="W5904" i="6"/>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s="1"/>
  <c r="D3515" i="13"/>
  <c r="X5895" i="6"/>
  <c r="I5895" i="6"/>
  <c r="F2222" i="17"/>
  <c r="M5895" i="6"/>
  <c r="Q5894" i="6"/>
  <c r="W5894" i="6" s="1"/>
  <c r="D3514" i="13"/>
  <c r="X5894" i="6"/>
  <c r="I5894" i="6"/>
  <c r="F2221" i="17"/>
  <c r="M5894" i="6"/>
  <c r="Q5893" i="6"/>
  <c r="W5893" i="6" s="1"/>
  <c r="F2220" i="17"/>
  <c r="D3513" i="13"/>
  <c r="X5893" i="6"/>
  <c r="M5893" i="6"/>
  <c r="I5893" i="6"/>
  <c r="Q5891" i="6"/>
  <c r="W5891" i="6" s="1"/>
  <c r="Q5892" i="6"/>
  <c r="W5892" i="6" s="1"/>
  <c r="I5892" i="6"/>
  <c r="D3512" i="13"/>
  <c r="X5892" i="6"/>
  <c r="F2219" i="17"/>
  <c r="M5892" i="6"/>
  <c r="D3511" i="13"/>
  <c r="F2218" i="17"/>
  <c r="X5891" i="6"/>
  <c r="I5891" i="6"/>
  <c r="M5891" i="6"/>
  <c r="D3510" i="13"/>
  <c r="Q5890" i="6"/>
  <c r="W5890" i="6" s="1"/>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c r="X5874" i="6"/>
  <c r="M5874" i="6"/>
  <c r="I5874" i="6"/>
  <c r="D3495" i="13"/>
  <c r="F2202" i="17"/>
  <c r="D3494" i="13"/>
  <c r="Q5873" i="6"/>
  <c r="W5873" i="6"/>
  <c r="F2201" i="17"/>
  <c r="X5873" i="6"/>
  <c r="I5873" i="6"/>
  <c r="M5873" i="6"/>
  <c r="F2200" i="17"/>
  <c r="D3493" i="13"/>
  <c r="Q5872" i="6"/>
  <c r="W5872" i="6" s="1"/>
  <c r="X5872" i="6"/>
  <c r="M5872" i="6"/>
  <c r="I5872" i="6"/>
  <c r="Q5871" i="6"/>
  <c r="W5871" i="6" s="1"/>
  <c r="Q5870" i="6"/>
  <c r="W5870" i="6" s="1"/>
  <c r="Q5869" i="6"/>
  <c r="M5871" i="6"/>
  <c r="D3492" i="13"/>
  <c r="F2199" i="17"/>
  <c r="F2198" i="17"/>
  <c r="X5871" i="6"/>
  <c r="X5870" i="6"/>
  <c r="I5870" i="6"/>
  <c r="I5871" i="6"/>
  <c r="D3491" i="13"/>
  <c r="M5870" i="6"/>
  <c r="F2197" i="17"/>
  <c r="W5869" i="6"/>
  <c r="X5869" i="6"/>
  <c r="M5869" i="6"/>
  <c r="I5869" i="6"/>
  <c r="D3490" i="13"/>
  <c r="D3489" i="13"/>
  <c r="Q5868" i="6"/>
  <c r="W5868" i="6" s="1"/>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s="1"/>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W5854" i="6" s="1"/>
  <c r="I5854" i="6"/>
  <c r="X5854" i="6"/>
  <c r="F2183" i="17"/>
  <c r="M5854" i="6"/>
  <c r="Q5853" i="6"/>
  <c r="W5853" i="6" s="1"/>
  <c r="D3475" i="13"/>
  <c r="F2182" i="17"/>
  <c r="X5853" i="6"/>
  <c r="I5853" i="6"/>
  <c r="M5853" i="6"/>
  <c r="D3474" i="13"/>
  <c r="Q5851" i="6"/>
  <c r="Q5852" i="6"/>
  <c r="W5852" i="6" s="1"/>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s="1"/>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c r="I5844" i="6"/>
  <c r="D3466" i="13"/>
  <c r="F2173" i="17"/>
  <c r="Q5844" i="6"/>
  <c r="W5844" i="6" s="1"/>
  <c r="X5844" i="6"/>
  <c r="M5844" i="6"/>
  <c r="F2172" i="17"/>
  <c r="D3465" i="13"/>
  <c r="Q5843" i="6"/>
  <c r="W5843" i="6" s="1"/>
  <c r="X5843"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c r="M5835" i="6"/>
  <c r="Q5834" i="6"/>
  <c r="W5834" i="6" s="1"/>
  <c r="D3457" i="13"/>
  <c r="I5834" i="6"/>
  <c r="X5834" i="6"/>
  <c r="F2164" i="17"/>
  <c r="M5834" i="6"/>
  <c r="D3456" i="13"/>
  <c r="Q5833" i="6"/>
  <c r="W5833" i="6" s="1"/>
  <c r="F2163" i="17"/>
  <c r="X5833" i="6"/>
  <c r="M5833" i="6"/>
  <c r="I5833" i="6"/>
  <c r="D3455" i="13"/>
  <c r="X5832" i="6"/>
  <c r="Q5832" i="6"/>
  <c r="W5832" i="6" s="1"/>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s="1"/>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F2143" i="17"/>
  <c r="D3436" i="13"/>
  <c r="X5812" i="6"/>
  <c r="M5812" i="6"/>
  <c r="I5812" i="6"/>
  <c r="F2110" i="17"/>
  <c r="F2142" i="17"/>
  <c r="D3435" i="13"/>
  <c r="I5811" i="6"/>
  <c r="X5811" i="6"/>
  <c r="W5811" i="6"/>
  <c r="M5811" i="6"/>
  <c r="D3434" i="13"/>
  <c r="Q5810" i="6"/>
  <c r="W5810" i="6" s="1"/>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s="1"/>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s="1"/>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I5797" i="6"/>
  <c r="D3421" i="13"/>
  <c r="F2128" i="17"/>
  <c r="M5797" i="6"/>
  <c r="F2127" i="17"/>
  <c r="D3420" i="13"/>
  <c r="Q5796" i="6"/>
  <c r="W5796" i="6" s="1"/>
  <c r="X5796" i="6"/>
  <c r="I5796" i="6"/>
  <c r="M5796" i="6"/>
  <c r="Q5795" i="6"/>
  <c r="W5795" i="6" s="1"/>
  <c r="X5795" i="6"/>
  <c r="I5795" i="6"/>
  <c r="D3419" i="13"/>
  <c r="F2126" i="17"/>
  <c r="M5795" i="6"/>
  <c r="D3418" i="13"/>
  <c r="F2125" i="17"/>
  <c r="Q5794" i="6"/>
  <c r="W5794" i="6" s="1"/>
  <c r="X5794" i="6"/>
  <c r="M5794" i="6"/>
  <c r="I5794" i="6"/>
  <c r="N5792" i="6"/>
  <c r="G2124" i="17"/>
  <c r="Q5792" i="6"/>
  <c r="W5792" i="6" s="1"/>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s="1"/>
  <c r="X5788" i="6"/>
  <c r="D3412" i="13"/>
  <c r="F2120" i="17"/>
  <c r="M5788" i="6"/>
  <c r="X5787" i="6"/>
  <c r="Q5787" i="6"/>
  <c r="W5787" i="6"/>
  <c r="Q5786" i="6"/>
  <c r="W5786" i="6" s="1"/>
  <c r="I5787" i="6"/>
  <c r="D3411" i="13"/>
  <c r="F2119" i="17"/>
  <c r="M5787" i="6"/>
  <c r="X5786" i="6"/>
  <c r="I5786" i="6"/>
  <c r="F2118" i="17"/>
  <c r="M5786" i="6"/>
  <c r="Q5785" i="6"/>
  <c r="W5785" i="6" s="1"/>
  <c r="X5785" i="6"/>
  <c r="I5785" i="6"/>
  <c r="D3410" i="13"/>
  <c r="F2117" i="17"/>
  <c r="M5785" i="6"/>
  <c r="F2116" i="17"/>
  <c r="D3408" i="13"/>
  <c r="D3409" i="13"/>
  <c r="Q5784" i="6"/>
  <c r="W5784" i="6"/>
  <c r="X5784" i="6"/>
  <c r="I5784" i="6"/>
  <c r="M5784" i="6"/>
  <c r="E5617" i="6"/>
  <c r="E5618" i="6"/>
  <c r="E5619" i="6"/>
  <c r="E5620" i="6"/>
  <c r="I5620" i="6" s="1"/>
  <c r="E5621" i="6"/>
  <c r="E5622" i="6"/>
  <c r="E5623" i="6"/>
  <c r="E5624" i="6"/>
  <c r="E5616" i="6"/>
  <c r="Q5783" i="6"/>
  <c r="W5783" i="6" s="1"/>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W5774" i="6" s="1"/>
  <c r="X5775" i="6"/>
  <c r="I5775" i="6"/>
  <c r="D3399" i="13"/>
  <c r="F2107" i="17"/>
  <c r="M5775" i="6"/>
  <c r="X5774" i="6"/>
  <c r="I5774" i="6"/>
  <c r="D3398" i="13"/>
  <c r="F2106" i="17"/>
  <c r="M5774" i="6"/>
  <c r="F2105" i="17"/>
  <c r="D3397" i="13"/>
  <c r="X5773" i="6"/>
  <c r="Q5773" i="6"/>
  <c r="W5773" i="6" s="1"/>
  <c r="I5773" i="6"/>
  <c r="M5773" i="6"/>
  <c r="Q5771" i="6"/>
  <c r="W5771" i="6"/>
  <c r="V5772" i="6"/>
  <c r="I5771" i="6"/>
  <c r="D3396" i="13"/>
  <c r="H2104" i="17"/>
  <c r="G2104" i="17"/>
  <c r="F2104" i="17"/>
  <c r="O5771" i="6"/>
  <c r="N5771" i="6"/>
  <c r="M5771" i="6"/>
  <c r="Q5770" i="6"/>
  <c r="W5770" i="6" s="1"/>
  <c r="I5770" i="6"/>
  <c r="D3395" i="13"/>
  <c r="F2103" i="17"/>
  <c r="M5770" i="6"/>
  <c r="I5769" i="6"/>
  <c r="Q5769" i="6"/>
  <c r="W5769" i="6" s="1"/>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s="1"/>
  <c r="X5762" i="6"/>
  <c r="I5762" i="6"/>
  <c r="D3387" i="13"/>
  <c r="F2095" i="17"/>
  <c r="M5762" i="6"/>
  <c r="X5761" i="6"/>
  <c r="Q5761" i="6"/>
  <c r="W5761" i="6" s="1"/>
  <c r="I5761" i="6"/>
  <c r="D3386" i="13"/>
  <c r="M5761" i="6"/>
  <c r="F2094" i="17"/>
  <c r="X5760" i="6"/>
  <c r="Q5760" i="6"/>
  <c r="W5760" i="6"/>
  <c r="M5760" i="6"/>
  <c r="I5760" i="6"/>
  <c r="F2093" i="17"/>
  <c r="D3385" i="13"/>
  <c r="Q5759" i="6"/>
  <c r="W5759" i="6" s="1"/>
  <c r="I5759" i="6"/>
  <c r="M5759" i="6"/>
  <c r="X5759" i="6"/>
  <c r="F2092" i="17"/>
  <c r="D3384" i="13"/>
  <c r="F2091" i="17"/>
  <c r="D3383" i="13"/>
  <c r="Q5758" i="6"/>
  <c r="W5758" i="6" s="1"/>
  <c r="X5758" i="6"/>
  <c r="M5758" i="6"/>
  <c r="I5758" i="6"/>
  <c r="Q5757" i="6"/>
  <c r="W5757" i="6" s="1"/>
  <c r="X5757" i="6"/>
  <c r="M5757" i="6"/>
  <c r="I5757" i="6"/>
  <c r="F2090" i="17"/>
  <c r="D3382" i="13"/>
  <c r="I5756" i="6"/>
  <c r="Q5756" i="6"/>
  <c r="W5756" i="6" s="1"/>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s="1"/>
  <c r="X5753" i="6"/>
  <c r="M5753" i="6"/>
  <c r="M5752" i="6"/>
  <c r="I5752" i="6"/>
  <c r="F2085" i="17"/>
  <c r="X5752" i="6"/>
  <c r="Q5752" i="6"/>
  <c r="W5752" i="6" s="1"/>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s="1"/>
  <c r="F2077" i="17"/>
  <c r="D3369" i="13"/>
  <c r="Q5743" i="6"/>
  <c r="W5743" i="6" s="1"/>
  <c r="X5743" i="6"/>
  <c r="M5743" i="6"/>
  <c r="I5743" i="6"/>
  <c r="Q5742" i="6"/>
  <c r="W5742" i="6" s="1"/>
  <c r="X5742" i="6"/>
  <c r="I5742" i="6"/>
  <c r="D3368" i="13"/>
  <c r="F2076" i="17"/>
  <c r="M5742" i="6"/>
  <c r="F2075" i="17"/>
  <c r="D3367" i="13"/>
  <c r="Q5741" i="6"/>
  <c r="W5741" i="6" s="1"/>
  <c r="X5741" i="6"/>
  <c r="M5741" i="6"/>
  <c r="I5741" i="6"/>
  <c r="F2074" i="17"/>
  <c r="D3366" i="13"/>
  <c r="M5740" i="6"/>
  <c r="X5740" i="6"/>
  <c r="Q5740" i="6"/>
  <c r="W5740" i="6" s="1"/>
  <c r="I5740" i="6"/>
  <c r="Q5739" i="6"/>
  <c r="W5739" i="6" s="1"/>
  <c r="Q5738" i="6"/>
  <c r="X5739" i="6"/>
  <c r="M5739" i="6"/>
  <c r="I5739" i="6"/>
  <c r="D3365" i="13"/>
  <c r="F2073" i="17"/>
  <c r="F2072" i="17"/>
  <c r="D3364" i="13"/>
  <c r="W5738" i="6"/>
  <c r="X5738" i="6"/>
  <c r="M5738" i="6"/>
  <c r="Q5737" i="6"/>
  <c r="W5737" i="6" s="1"/>
  <c r="X5737" i="6"/>
  <c r="M5737" i="6"/>
  <c r="I5737" i="6"/>
  <c r="D3363" i="13"/>
  <c r="F2071" i="17"/>
  <c r="D3362" i="13"/>
  <c r="F2070" i="17"/>
  <c r="X5736" i="6"/>
  <c r="Q5736" i="6"/>
  <c r="W5736" i="6" s="1"/>
  <c r="I5736" i="6"/>
  <c r="M5736" i="6"/>
  <c r="Q5735" i="6"/>
  <c r="W5735" i="6" s="1"/>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s="1"/>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s="1"/>
  <c r="X5725" i="6"/>
  <c r="M5725" i="6"/>
  <c r="I5725" i="6"/>
  <c r="H2060" i="17"/>
  <c r="N5725" i="6"/>
  <c r="O5725" i="6"/>
  <c r="I5724" i="6"/>
  <c r="X5724" i="6"/>
  <c r="Q5724" i="6"/>
  <c r="W5724" i="6" s="1"/>
  <c r="F2059" i="17"/>
  <c r="M5724" i="6"/>
  <c r="Q5723" i="6"/>
  <c r="W5723" i="6" s="1"/>
  <c r="I5723" i="6"/>
  <c r="F2058" i="17"/>
  <c r="X5723" i="6"/>
  <c r="M5723" i="6"/>
  <c r="Q5722" i="6"/>
  <c r="W5722" i="6"/>
  <c r="X5722" i="6"/>
  <c r="I5722" i="6"/>
  <c r="F2057" i="17"/>
  <c r="M5722" i="6"/>
  <c r="Q5721" i="6"/>
  <c r="W5721" i="6" s="1"/>
  <c r="Q5720" i="6"/>
  <c r="W5720" i="6" s="1"/>
  <c r="X5721" i="6"/>
  <c r="I5721" i="6"/>
  <c r="F2056" i="17"/>
  <c r="M5721"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s="1"/>
  <c r="F2049" i="17"/>
  <c r="X5714" i="6"/>
  <c r="I5714" i="6"/>
  <c r="M5714" i="6"/>
  <c r="F2048" i="17"/>
  <c r="X5713" i="6"/>
  <c r="Q5713" i="6"/>
  <c r="W5713" i="6" s="1"/>
  <c r="I5713" i="6"/>
  <c r="M5713" i="6"/>
  <c r="Q5712" i="6"/>
  <c r="W5712" i="6" s="1"/>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W5707" i="6" s="1"/>
  <c r="X5708" i="6"/>
  <c r="F2043" i="17"/>
  <c r="M5708" i="6"/>
  <c r="I5708" i="6"/>
  <c r="Q5706" i="6"/>
  <c r="W5706" i="6" s="1"/>
  <c r="F2042" i="17"/>
  <c r="X5707" i="6"/>
  <c r="M5707" i="6"/>
  <c r="I5707" i="6"/>
  <c r="F2041" i="17"/>
  <c r="D3333" i="13"/>
  <c r="X5706" i="6"/>
  <c r="M5706" i="6"/>
  <c r="I5706" i="6"/>
  <c r="F2040"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c r="X5702" i="6"/>
  <c r="M5702" i="6"/>
  <c r="I5702" i="6"/>
  <c r="F2037" i="17"/>
  <c r="X5701" i="6"/>
  <c r="Q5701" i="6"/>
  <c r="W5701" i="6" s="1"/>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s="1"/>
  <c r="X5697" i="6"/>
  <c r="F2033" i="17"/>
  <c r="M5697" i="6"/>
  <c r="I5697" i="6"/>
  <c r="Q5696" i="6"/>
  <c r="W5696" i="6"/>
  <c r="X5696" i="6"/>
  <c r="F2032" i="17"/>
  <c r="I5696" i="6"/>
  <c r="M5696" i="6"/>
  <c r="Q5695" i="6"/>
  <c r="W5695" i="6" s="1"/>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687" i="6"/>
  <c r="W5682" i="6"/>
  <c r="Q5685" i="6"/>
  <c r="W5685" i="6" s="1"/>
  <c r="M5686" i="6"/>
  <c r="I5686" i="6"/>
  <c r="F2021" i="17"/>
  <c r="M5685" i="6"/>
  <c r="I5685" i="6"/>
  <c r="Q5684" i="6"/>
  <c r="W5684" i="6"/>
  <c r="F2020" i="17"/>
  <c r="D3312" i="13"/>
  <c r="M5684" i="6"/>
  <c r="I5684" i="6"/>
  <c r="F2018" i="17"/>
  <c r="F2019" i="17"/>
  <c r="Q5683" i="6"/>
  <c r="W5683" i="6" s="1"/>
  <c r="I5683" i="6"/>
  <c r="M5683" i="6"/>
  <c r="M5682" i="6"/>
  <c r="I5682" i="6"/>
  <c r="D3310" i="13"/>
  <c r="D3311" i="13"/>
  <c r="D3309" i="13"/>
  <c r="Q5681" i="6"/>
  <c r="W5681" i="6" s="1"/>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s="1"/>
  <c r="X5677" i="6"/>
  <c r="M5677" i="6"/>
  <c r="I5677" i="6"/>
  <c r="D3306" i="13"/>
  <c r="F2013" i="17"/>
  <c r="D3305" i="13"/>
  <c r="Q5676" i="6"/>
  <c r="W5676" i="6" s="1"/>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s="1"/>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c r="X5665" i="6"/>
  <c r="M5665" i="6"/>
  <c r="I5665" i="6"/>
  <c r="F2001" i="17"/>
  <c r="D3293" i="13"/>
  <c r="Q5664" i="6"/>
  <c r="W5664" i="6" s="1"/>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s="1"/>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s="1"/>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X5644" i="6"/>
  <c r="M5644" i="6"/>
  <c r="I5644" i="6"/>
  <c r="Q5643" i="6"/>
  <c r="W5643" i="6" s="1"/>
  <c r="X5643" i="6"/>
  <c r="M5643" i="6"/>
  <c r="I5643" i="6"/>
  <c r="F1981" i="17"/>
  <c r="Q5642" i="6"/>
  <c r="W5642" i="6" s="1"/>
  <c r="F1980" i="17"/>
  <c r="D3272" i="13"/>
  <c r="E3287" i="13" s="1"/>
  <c r="X5642" i="6"/>
  <c r="M5642" i="6"/>
  <c r="I5642" i="6"/>
  <c r="Q5641" i="6"/>
  <c r="W5641" i="6" s="1"/>
  <c r="X5641" i="6"/>
  <c r="M5641" i="6"/>
  <c r="I5641" i="6"/>
  <c r="D3271" i="13"/>
  <c r="F1979" i="17"/>
  <c r="Q5640" i="6"/>
  <c r="W5640" i="6" s="1"/>
  <c r="X5640" i="6"/>
  <c r="M5640" i="6"/>
  <c r="I5640" i="6"/>
  <c r="D3270" i="13"/>
  <c r="F1978" i="17"/>
  <c r="X5639" i="6"/>
  <c r="Q5639" i="6"/>
  <c r="W5639" i="6"/>
  <c r="F1977" i="17"/>
  <c r="D3269" i="13"/>
  <c r="I5639" i="6"/>
  <c r="M5639" i="6"/>
  <c r="Q5638" i="6"/>
  <c r="W5638" i="6" s="1"/>
  <c r="X5638" i="6"/>
  <c r="M5638" i="6"/>
  <c r="I5638" i="6"/>
  <c r="D3268" i="13"/>
  <c r="F1976" i="17"/>
  <c r="Q5637" i="6"/>
  <c r="W5637" i="6" s="1"/>
  <c r="X5637" i="6"/>
  <c r="M5637" i="6"/>
  <c r="I5637" i="6"/>
  <c r="D3267" i="13"/>
  <c r="F1975" i="17"/>
  <c r="X5636" i="6"/>
  <c r="Q5636" i="6"/>
  <c r="W5636" i="6" s="1"/>
  <c r="M5636" i="6"/>
  <c r="I5636" i="6"/>
  <c r="G1713" i="17"/>
  <c r="D3266" i="13"/>
  <c r="F1974" i="17"/>
  <c r="V5635" i="6"/>
  <c r="Q5634" i="6"/>
  <c r="W5634" i="6" s="1"/>
  <c r="X5634" i="6"/>
  <c r="N5634" i="6"/>
  <c r="O5634" i="6"/>
  <c r="M5634" i="6"/>
  <c r="I5634" i="6"/>
  <c r="D3265" i="13"/>
  <c r="F1973" i="17"/>
  <c r="G1973" i="17"/>
  <c r="H1973" i="17"/>
  <c r="D3264" i="13"/>
  <c r="Q5633" i="6"/>
  <c r="W5633" i="6"/>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c r="X5628" i="6"/>
  <c r="M5628" i="6"/>
  <c r="I5628" i="6"/>
  <c r="D3259" i="13"/>
  <c r="F1967" i="17"/>
  <c r="Q5627" i="6"/>
  <c r="W5627" i="6"/>
  <c r="X5627" i="6"/>
  <c r="M5627" i="6"/>
  <c r="I5627" i="6"/>
  <c r="D3258" i="13"/>
  <c r="F1966" i="17"/>
  <c r="Q5626" i="6"/>
  <c r="W5626" i="6" s="1"/>
  <c r="X5626" i="6"/>
  <c r="F1965" i="17"/>
  <c r="D3257" i="13"/>
  <c r="M5626" i="6"/>
  <c r="I5626" i="6"/>
  <c r="Q5625" i="6"/>
  <c r="W5625" i="6" s="1"/>
  <c r="X5625" i="6"/>
  <c r="M5625" i="6"/>
  <c r="I5625" i="6"/>
  <c r="D3256" i="13"/>
  <c r="F1964" i="17"/>
  <c r="Q5624" i="6"/>
  <c r="W5624" i="6" s="1"/>
  <c r="X5624" i="6"/>
  <c r="M5624" i="6"/>
  <c r="I5624" i="6"/>
  <c r="D3255" i="13"/>
  <c r="F1963" i="17"/>
  <c r="X5623" i="6"/>
  <c r="Q5623" i="6"/>
  <c r="W5623" i="6" s="1"/>
  <c r="M5623" i="6"/>
  <c r="I5623" i="6"/>
  <c r="D3254" i="13"/>
  <c r="F1962" i="17"/>
  <c r="Q5622" i="6"/>
  <c r="W5622" i="6" s="1"/>
  <c r="X5622" i="6"/>
  <c r="M5622" i="6"/>
  <c r="I5622" i="6"/>
  <c r="D3253" i="13"/>
  <c r="F1961" i="17"/>
  <c r="Q5621" i="6"/>
  <c r="W5621" i="6"/>
  <c r="F1960" i="17"/>
  <c r="D3252" i="13"/>
  <c r="X5621" i="6"/>
  <c r="M5621" i="6"/>
  <c r="I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I5617" i="6"/>
  <c r="F1955" i="17"/>
  <c r="D3247" i="13"/>
  <c r="Q5616" i="6"/>
  <c r="W5616" i="6" s="1"/>
  <c r="X5616" i="6"/>
  <c r="M5616" i="6"/>
  <c r="I5616" i="6"/>
  <c r="Q5615" i="6"/>
  <c r="W5615" i="6" s="1"/>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s="1"/>
  <c r="V5611" i="6"/>
  <c r="X5610" i="6"/>
  <c r="N5610" i="6"/>
  <c r="O5610" i="6"/>
  <c r="M5610" i="6"/>
  <c r="I5610" i="6"/>
  <c r="D3242" i="13"/>
  <c r="F1950" i="17"/>
  <c r="G1950" i="17"/>
  <c r="H1950" i="17"/>
  <c r="X5609" i="6"/>
  <c r="Q5609" i="6"/>
  <c r="W5609" i="6" s="1"/>
  <c r="F1949" i="17"/>
  <c r="D3241" i="13"/>
  <c r="I5609" i="6"/>
  <c r="M5609" i="6"/>
  <c r="Q5608" i="6"/>
  <c r="W5608" i="6"/>
  <c r="X5608" i="6"/>
  <c r="M5608" i="6"/>
  <c r="I5608" i="6"/>
  <c r="D3240" i="13"/>
  <c r="F1948" i="17"/>
  <c r="Q5607" i="6"/>
  <c r="W5607" i="6" s="1"/>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s="1"/>
  <c r="X5603" i="6"/>
  <c r="M5603" i="6"/>
  <c r="I5603" i="6"/>
  <c r="D3235" i="13"/>
  <c r="F1943" i="17"/>
  <c r="Q5602" i="6"/>
  <c r="W5602" i="6" s="1"/>
  <c r="X5602" i="6"/>
  <c r="M5602" i="6"/>
  <c r="I5602" i="6"/>
  <c r="D3234" i="13"/>
  <c r="F1942" i="17"/>
  <c r="Q5601" i="6"/>
  <c r="W5601" i="6"/>
  <c r="X5601" i="6"/>
  <c r="M5601" i="6"/>
  <c r="I5601" i="6"/>
  <c r="D3233" i="13"/>
  <c r="F1941" i="17"/>
  <c r="Q5600" i="6"/>
  <c r="W5600" i="6" s="1"/>
  <c r="X5600" i="6"/>
  <c r="M5600" i="6"/>
  <c r="I5600" i="6"/>
  <c r="D3232" i="13"/>
  <c r="F1940" i="17"/>
  <c r="Q5599" i="6"/>
  <c r="W5599" i="6" s="1"/>
  <c r="X5599" i="6"/>
  <c r="M5599" i="6"/>
  <c r="I5599" i="6"/>
  <c r="D3231" i="13"/>
  <c r="F1939" i="17"/>
  <c r="Q5598" i="6"/>
  <c r="W5598" i="6"/>
  <c r="X5598" i="6"/>
  <c r="M5598" i="6"/>
  <c r="I5598" i="6"/>
  <c r="D3230" i="13"/>
  <c r="F1938" i="17"/>
  <c r="Q5597" i="6"/>
  <c r="W5597" i="6"/>
  <c r="X5597" i="6"/>
  <c r="M5597" i="6"/>
  <c r="I5597" i="6"/>
  <c r="D3229" i="13"/>
  <c r="F1937" i="17"/>
  <c r="Q5596" i="6"/>
  <c r="W5596" i="6" s="1"/>
  <c r="X5596" i="6"/>
  <c r="M5596" i="6"/>
  <c r="I5596" i="6"/>
  <c r="D3228" i="13"/>
  <c r="F1936" i="17"/>
  <c r="Q5595" i="6"/>
  <c r="W5595" i="6" s="1"/>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s="1"/>
  <c r="X5586" i="6"/>
  <c r="M5586" i="6"/>
  <c r="I5586" i="6"/>
  <c r="F1927" i="17"/>
  <c r="F1925" i="17"/>
  <c r="D3219" i="13"/>
  <c r="Q5585" i="6"/>
  <c r="W5585" i="6" s="1"/>
  <c r="Q5584" i="6"/>
  <c r="W5584" i="6"/>
  <c r="X5584" i="6"/>
  <c r="M5584" i="6"/>
  <c r="I5584" i="6"/>
  <c r="D3217" i="13"/>
  <c r="Q5583" i="6"/>
  <c r="W5583" i="6" s="1"/>
  <c r="X5583" i="6"/>
  <c r="M5583" i="6"/>
  <c r="I5583" i="6"/>
  <c r="D3216" i="13"/>
  <c r="F1924" i="17"/>
  <c r="Q5582" i="6"/>
  <c r="W5582" i="6" s="1"/>
  <c r="X5582" i="6"/>
  <c r="M5582" i="6"/>
  <c r="I5582" i="6"/>
  <c r="D3215" i="13"/>
  <c r="F1923" i="17"/>
  <c r="Q5581" i="6"/>
  <c r="W5581" i="6" s="1"/>
  <c r="X5581" i="6"/>
  <c r="M5581" i="6"/>
  <c r="I5581" i="6"/>
  <c r="D3214" i="13"/>
  <c r="F1922" i="17"/>
  <c r="Q5571" i="6"/>
  <c r="W5571" i="6" s="1"/>
  <c r="Q5580" i="6"/>
  <c r="W5580" i="6" s="1"/>
  <c r="X5580" i="6"/>
  <c r="M5580" i="6"/>
  <c r="I5580" i="6"/>
  <c r="D3213" i="13"/>
  <c r="F1921" i="17"/>
  <c r="Q5579" i="6"/>
  <c r="W5579" i="6" s="1"/>
  <c r="X5579" i="6"/>
  <c r="M5579" i="6"/>
  <c r="I5579" i="6"/>
  <c r="D3212" i="13"/>
  <c r="F1920" i="17"/>
  <c r="X5578" i="6"/>
  <c r="Q5578" i="6"/>
  <c r="W5578" i="6"/>
  <c r="F1919" i="17"/>
  <c r="D3211" i="13"/>
  <c r="I5578" i="6"/>
  <c r="M5578" i="6"/>
  <c r="Q5577" i="6"/>
  <c r="W5577" i="6" s="1"/>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s="1"/>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s="1"/>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s="1"/>
  <c r="X5538" i="6"/>
  <c r="M5538" i="6"/>
  <c r="I5538" i="6"/>
  <c r="F1881" i="17"/>
  <c r="Q5537" i="6"/>
  <c r="W5537" i="6"/>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c r="X5529" i="6"/>
  <c r="M5529" i="6"/>
  <c r="I5529" i="6"/>
  <c r="F1872" i="17"/>
  <c r="Q5528" i="6"/>
  <c r="W5528" i="6"/>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c r="X5523" i="6"/>
  <c r="M5523" i="6"/>
  <c r="I5523" i="6"/>
  <c r="F1866" i="17"/>
  <c r="M5522" i="6"/>
  <c r="I5522" i="6"/>
  <c r="X5522" i="6"/>
  <c r="Q5522" i="6"/>
  <c r="W5522" i="6" s="1"/>
  <c r="Q5520" i="6"/>
  <c r="W5520" i="6"/>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c r="X5516" i="6"/>
  <c r="M5516" i="6"/>
  <c r="I5516" i="6"/>
  <c r="F1860" i="17"/>
  <c r="Q5515" i="6"/>
  <c r="W5515" i="6" s="1"/>
  <c r="I5515" i="6"/>
  <c r="X5515" i="6"/>
  <c r="M5515" i="6"/>
  <c r="F1859" i="17"/>
  <c r="I5514" i="6"/>
  <c r="Q5514" i="6"/>
  <c r="W5514" i="6"/>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s="1"/>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s="1"/>
  <c r="Q5503" i="6"/>
  <c r="W5503" i="6"/>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c r="X5491" i="6"/>
  <c r="M5491" i="6"/>
  <c r="I5491" i="6"/>
  <c r="F1836" i="17"/>
  <c r="Q5490" i="6"/>
  <c r="W5490" i="6"/>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c r="X5482" i="6"/>
  <c r="M5482" i="6"/>
  <c r="I5482" i="6"/>
  <c r="F1827" i="17"/>
  <c r="Q5481" i="6"/>
  <c r="W5481" i="6" s="1"/>
  <c r="X5481" i="6"/>
  <c r="M5481" i="6"/>
  <c r="I5481" i="6"/>
  <c r="F1826" i="17"/>
  <c r="X5480" i="6"/>
  <c r="Q5480" i="6"/>
  <c r="W5480" i="6"/>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c r="X5458" i="6"/>
  <c r="M5458" i="6"/>
  <c r="I5458" i="6"/>
  <c r="F1804" i="17"/>
  <c r="Q5457" i="6"/>
  <c r="W5457" i="6"/>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c r="X5446" i="6"/>
  <c r="M5446" i="6"/>
  <c r="I5446" i="6"/>
  <c r="F1793" i="17"/>
  <c r="Q5445" i="6"/>
  <c r="W5445" i="6"/>
  <c r="X5445" i="6"/>
  <c r="M5445" i="6"/>
  <c r="I5445" i="6"/>
  <c r="F1792" i="17"/>
  <c r="Q5444" i="6"/>
  <c r="W5444" i="6" s="1"/>
  <c r="X5444" i="6"/>
  <c r="M5444" i="6"/>
  <c r="I5444" i="6"/>
  <c r="F1791" i="17"/>
  <c r="Q5443" i="6"/>
  <c r="W5443" i="6"/>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c r="X5439" i="6"/>
  <c r="M5439" i="6"/>
  <c r="I5439" i="6"/>
  <c r="F1786" i="17"/>
  <c r="Q5438" i="6"/>
  <c r="W5438" i="6" s="1"/>
  <c r="X5438" i="6"/>
  <c r="M5438" i="6"/>
  <c r="I5438" i="6"/>
  <c r="F1785" i="17"/>
  <c r="Q5437" i="6"/>
  <c r="W5437" i="6"/>
  <c r="X5437" i="6"/>
  <c r="M5437" i="6"/>
  <c r="I5437" i="6"/>
  <c r="F1784" i="17"/>
  <c r="Q5436" i="6"/>
  <c r="W5436" i="6"/>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c r="X5369" i="6"/>
  <c r="M5369" i="6"/>
  <c r="I5369" i="6"/>
  <c r="F1718" i="17"/>
  <c r="Q5368" i="6"/>
  <c r="W5368" i="6"/>
  <c r="X5368" i="6"/>
  <c r="M5368" i="6"/>
  <c r="I5368" i="6"/>
  <c r="F1717" i="17"/>
  <c r="Q5367" i="6"/>
  <c r="W5367" i="6" s="1"/>
  <c r="X5367" i="6"/>
  <c r="M5367" i="6"/>
  <c r="M5366" i="6"/>
  <c r="M5365" i="6"/>
  <c r="M5364" i="6"/>
  <c r="I5367" i="6"/>
  <c r="G5366" i="6"/>
  <c r="F1716" i="17"/>
  <c r="Q5366" i="6"/>
  <c r="W5366" i="6" s="1"/>
  <c r="X5366" i="6"/>
  <c r="I5366" i="6"/>
  <c r="F1715" i="17"/>
  <c r="Q5365" i="6"/>
  <c r="W5365" i="6"/>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c r="X5346" i="6"/>
  <c r="M5346" i="6"/>
  <c r="I5346" i="6"/>
  <c r="F1696" i="17"/>
  <c r="Q5345" i="6"/>
  <c r="W5345" i="6" s="1"/>
  <c r="X5345" i="6"/>
  <c r="M5345" i="6"/>
  <c r="I5345" i="6"/>
  <c r="F1695" i="17"/>
  <c r="Q5344" i="6"/>
  <c r="W5344" i="6" s="1"/>
  <c r="X5344" i="6"/>
  <c r="X5363" i="6" s="1"/>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c r="X5338" i="6"/>
  <c r="I5338" i="6"/>
  <c r="M5338" i="6"/>
  <c r="F1689" i="17"/>
  <c r="Q5337" i="6"/>
  <c r="W5337" i="6"/>
  <c r="X5337" i="6"/>
  <c r="M5337" i="6"/>
  <c r="E5337" i="6"/>
  <c r="I5337" i="6"/>
  <c r="Q5336" i="6"/>
  <c r="W5336" i="6" s="1"/>
  <c r="F1688" i="17"/>
  <c r="X5336" i="6"/>
  <c r="Q5334" i="6"/>
  <c r="W5334" i="6" s="1"/>
  <c r="Q5335" i="6"/>
  <c r="W5335" i="6" s="1"/>
  <c r="M5336" i="6"/>
  <c r="I5336" i="6"/>
  <c r="F1687" i="17"/>
  <c r="X5335" i="6"/>
  <c r="M5335" i="6"/>
  <c r="I5335" i="6"/>
  <c r="F1686" i="17"/>
  <c r="X5334" i="6"/>
  <c r="M5334" i="6"/>
  <c r="I5334" i="6"/>
  <c r="F1685" i="17"/>
  <c r="Q5333" i="6"/>
  <c r="W5333" i="6"/>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c r="F1651" i="17"/>
  <c r="X5298" i="6"/>
  <c r="M5298" i="6"/>
  <c r="M5297" i="6"/>
  <c r="M5296" i="6"/>
  <c r="M5295" i="6"/>
  <c r="I5298" i="6"/>
  <c r="F1650" i="17"/>
  <c r="Q5297" i="6"/>
  <c r="W5297" i="6"/>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Q5275" i="6"/>
  <c r="W5275" i="6" s="1"/>
  <c r="F1629" i="17"/>
  <c r="I5275" i="6"/>
  <c r="M5275" i="6"/>
  <c r="H1626" i="17"/>
  <c r="F1628" i="17"/>
  <c r="Q5274" i="6"/>
  <c r="W5274" i="6"/>
  <c r="M5274" i="6"/>
  <c r="I5274" i="6"/>
  <c r="X5274" i="6"/>
  <c r="V5272" i="6"/>
  <c r="F1625" i="17"/>
  <c r="Q5270" i="6"/>
  <c r="W5270" i="6" s="1"/>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s="1"/>
  <c r="X5264" i="6"/>
  <c r="M5264" i="6"/>
  <c r="I5264" i="6"/>
  <c r="X5263" i="6"/>
  <c r="X5272" i="6" s="1"/>
  <c r="Q5263" i="6"/>
  <c r="W5263" i="6"/>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c r="X5259" i="6"/>
  <c r="M5259" i="6"/>
  <c r="I5259" i="6"/>
  <c r="Q5258" i="6"/>
  <c r="W5258" i="6" s="1"/>
  <c r="F1613" i="17"/>
  <c r="X5258" i="6"/>
  <c r="M5258" i="6"/>
  <c r="I5258" i="6"/>
  <c r="F1612" i="17"/>
  <c r="Q5257" i="6"/>
  <c r="W5257" i="6"/>
  <c r="X5257" i="6"/>
  <c r="M5257" i="6"/>
  <c r="I5257" i="6"/>
  <c r="F1611" i="17"/>
  <c r="Q5256" i="6"/>
  <c r="W5256" i="6" s="1"/>
  <c r="X5256" i="6"/>
  <c r="M5256" i="6"/>
  <c r="I5256" i="6"/>
  <c r="F1610" i="17"/>
  <c r="Q5255" i="6"/>
  <c r="W5255" i="6"/>
  <c r="X5255" i="6"/>
  <c r="M5255" i="6"/>
  <c r="I5255" i="6"/>
  <c r="F1609" i="17"/>
  <c r="Q5254" i="6"/>
  <c r="W5254" i="6" s="1"/>
  <c r="X5254" i="6"/>
  <c r="M5254" i="6"/>
  <c r="I5254" i="6"/>
  <c r="F1608" i="17"/>
  <c r="Q5253" i="6"/>
  <c r="W5253" i="6"/>
  <c r="X5253" i="6"/>
  <c r="M5253" i="6"/>
  <c r="I5253" i="6"/>
  <c r="F1607" i="17"/>
  <c r="Q5252" i="6"/>
  <c r="W5252" i="6" s="1"/>
  <c r="X5252" i="6"/>
  <c r="M5252" i="6"/>
  <c r="I5252" i="6"/>
  <c r="F1606" i="17"/>
  <c r="Q5251" i="6"/>
  <c r="W5251" i="6"/>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s="1"/>
  <c r="X5216" i="6"/>
  <c r="M5216" i="6"/>
  <c r="I5216" i="6"/>
  <c r="F1572" i="17"/>
  <c r="Q5215" i="6"/>
  <c r="W5215" i="6" s="1"/>
  <c r="X5215" i="6"/>
  <c r="M5215" i="6"/>
  <c r="I5215" i="6"/>
  <c r="F1571" i="17"/>
  <c r="Q5214" i="6"/>
  <c r="W5214" i="6"/>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c r="X5210" i="6"/>
  <c r="M5210" i="6"/>
  <c r="I5210" i="6"/>
  <c r="F1566" i="17"/>
  <c r="Q5209" i="6"/>
  <c r="W5209" i="6" s="1"/>
  <c r="X5209" i="6"/>
  <c r="M5209" i="6"/>
  <c r="I5209" i="6"/>
  <c r="F1565" i="17"/>
  <c r="Q5208" i="6"/>
  <c r="W5208" i="6" s="1"/>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c r="X5172" i="6"/>
  <c r="M5172" i="6"/>
  <c r="I5172" i="6"/>
  <c r="F1530" i="17"/>
  <c r="D2822" i="13"/>
  <c r="X5171" i="6"/>
  <c r="Q5171" i="6"/>
  <c r="W5171" i="6"/>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Q5164" i="6"/>
  <c r="W5164" i="6" s="1"/>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s="1"/>
  <c r="X5097" i="6"/>
  <c r="M5097" i="6"/>
  <c r="I5097" i="6"/>
  <c r="F1458" i="17"/>
  <c r="D2750" i="13"/>
  <c r="Q5096" i="6"/>
  <c r="W5096" i="6"/>
  <c r="X5096" i="6"/>
  <c r="M5096" i="6"/>
  <c r="I5096" i="6"/>
  <c r="F1457" i="17"/>
  <c r="D2749" i="13"/>
  <c r="Q5095" i="6"/>
  <c r="W5095" i="6" s="1"/>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c r="X5081" i="6"/>
  <c r="M5081" i="6"/>
  <c r="I5081" i="6"/>
  <c r="D2735" i="13"/>
  <c r="Q5080" i="6"/>
  <c r="W5080" i="6" s="1"/>
  <c r="X5080" i="6"/>
  <c r="M5080" i="6"/>
  <c r="I5080" i="6"/>
  <c r="D2734" i="13"/>
  <c r="Q5079" i="6"/>
  <c r="W5079" i="6"/>
  <c r="X5079" i="6"/>
  <c r="M5079" i="6"/>
  <c r="I5079" i="6"/>
  <c r="D2733" i="13"/>
  <c r="Q5078" i="6"/>
  <c r="W5078" i="6" s="1"/>
  <c r="X5078" i="6"/>
  <c r="M5078" i="6"/>
  <c r="I5078" i="6"/>
  <c r="D2732" i="13"/>
  <c r="Q5077" i="6"/>
  <c r="W5077" i="6"/>
  <c r="X5077" i="6"/>
  <c r="M5077" i="6"/>
  <c r="I5077" i="6"/>
  <c r="D2731" i="13"/>
  <c r="Q5076" i="6"/>
  <c r="W5076" i="6" s="1"/>
  <c r="X5076" i="6"/>
  <c r="M5076" i="6"/>
  <c r="I5076" i="6"/>
  <c r="D2730" i="13"/>
  <c r="Q5075" i="6"/>
  <c r="W5075" i="6"/>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Q5070" i="6"/>
  <c r="W5070" i="6" s="1"/>
  <c r="X5070" i="6"/>
  <c r="O5068" i="6"/>
  <c r="M5070" i="6"/>
  <c r="I5070" i="6"/>
  <c r="H1432" i="17"/>
  <c r="G1432" i="17"/>
  <c r="D2724" i="13"/>
  <c r="V5069" i="6"/>
  <c r="Q5068" i="6"/>
  <c r="W5068" i="6"/>
  <c r="N5068" i="6"/>
  <c r="X5068" i="6"/>
  <c r="M5068" i="6"/>
  <c r="I5068" i="6"/>
  <c r="X5067" i="6"/>
  <c r="X5069" i="6" s="1"/>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s="1"/>
  <c r="M5057" i="6"/>
  <c r="I5057" i="6"/>
  <c r="D2712" i="13"/>
  <c r="Q5056" i="6"/>
  <c r="W5056" i="6" s="1"/>
  <c r="M5056" i="6"/>
  <c r="I5056" i="6"/>
  <c r="D2711" i="13"/>
  <c r="Q5055" i="6"/>
  <c r="W5055" i="6"/>
  <c r="M5055" i="6"/>
  <c r="I5055" i="6"/>
  <c r="D2710" i="13"/>
  <c r="Q5054" i="6"/>
  <c r="W5054" i="6"/>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c r="M5038" i="6"/>
  <c r="I5038" i="6"/>
  <c r="F1402" i="17"/>
  <c r="D2694" i="13"/>
  <c r="Q5037" i="6"/>
  <c r="W5037" i="6" s="1"/>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s="1"/>
  <c r="M5032" i="6"/>
  <c r="I5032" i="6"/>
  <c r="F1396" i="17"/>
  <c r="D2688" i="13"/>
  <c r="Q5031" i="6"/>
  <c r="W5031" i="6"/>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s="1"/>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c r="M4998" i="6"/>
  <c r="I4998" i="6"/>
  <c r="F1364" i="17"/>
  <c r="D2656" i="13"/>
  <c r="Q4997" i="6"/>
  <c r="W4997" i="6" s="1"/>
  <c r="M4997" i="6"/>
  <c r="I4997" i="6"/>
  <c r="F1363" i="17"/>
  <c r="D2655" i="13"/>
  <c r="Q4996" i="6"/>
  <c r="W4996" i="6"/>
  <c r="M4996" i="6"/>
  <c r="I4996" i="6"/>
  <c r="F1362" i="17"/>
  <c r="D2654" i="13"/>
  <c r="Q4995" i="6"/>
  <c r="W4995" i="6" s="1"/>
  <c r="M4995" i="6"/>
  <c r="I4995" i="6"/>
  <c r="F1361" i="17"/>
  <c r="D2653" i="13"/>
  <c r="Q4994" i="6"/>
  <c r="W4994" i="6"/>
  <c r="M4994" i="6"/>
  <c r="I4994" i="6"/>
  <c r="D2652" i="13"/>
  <c r="F1360" i="17"/>
  <c r="Q4993" i="6"/>
  <c r="W4993" i="6" s="1"/>
  <c r="M4993" i="6"/>
  <c r="I4993" i="6"/>
  <c r="F1359" i="17"/>
  <c r="D2651" i="13"/>
  <c r="Q4992" i="6"/>
  <c r="W4992" i="6"/>
  <c r="M4992" i="6"/>
  <c r="I4992" i="6"/>
  <c r="F1358" i="17"/>
  <c r="D2650" i="13"/>
  <c r="Q4991" i="6"/>
  <c r="W4991" i="6" s="1"/>
  <c r="M4991" i="6"/>
  <c r="I4991" i="6"/>
  <c r="F1357" i="17"/>
  <c r="D2649" i="13"/>
  <c r="Q4990" i="6"/>
  <c r="W4990" i="6"/>
  <c r="M4990" i="6"/>
  <c r="I4990" i="6"/>
  <c r="M4989" i="6"/>
  <c r="I4989" i="6"/>
  <c r="D2648" i="13"/>
  <c r="D2647" i="13"/>
  <c r="F1356" i="17"/>
  <c r="F1355" i="17"/>
  <c r="M4988" i="6"/>
  <c r="I4988" i="6"/>
  <c r="Q4989" i="6"/>
  <c r="W4989" i="6"/>
  <c r="Q4988" i="6"/>
  <c r="W4988" i="6" s="1"/>
  <c r="F1354" i="17"/>
  <c r="D2646" i="13"/>
  <c r="Q4987" i="6"/>
  <c r="W4987" i="6" s="1"/>
  <c r="M4987" i="6"/>
  <c r="I4987" i="6"/>
  <c r="D2645" i="13"/>
  <c r="F1353" i="17"/>
  <c r="Q4986" i="6"/>
  <c r="W4986" i="6" s="1"/>
  <c r="M4986" i="6"/>
  <c r="I4986" i="6"/>
  <c r="F1352" i="17"/>
  <c r="D2644" i="13"/>
  <c r="Q4985" i="6"/>
  <c r="W4985" i="6"/>
  <c r="M4985" i="6"/>
  <c r="I4985" i="6"/>
  <c r="F1351" i="17"/>
  <c r="D2643" i="13"/>
  <c r="Q4984" i="6"/>
  <c r="W4984" i="6" s="1"/>
  <c r="M4984" i="6"/>
  <c r="I4984" i="6"/>
  <c r="F1350" i="17"/>
  <c r="D2642" i="13"/>
  <c r="Q4983" i="6"/>
  <c r="W4983" i="6" s="1"/>
  <c r="M4983" i="6"/>
  <c r="I4983" i="6"/>
  <c r="Q4982" i="6"/>
  <c r="W4982" i="6"/>
  <c r="F1349" i="17"/>
  <c r="D2641" i="13"/>
  <c r="I4982" i="6"/>
  <c r="M4982" i="6"/>
  <c r="F1348" i="17"/>
  <c r="D2640" i="13"/>
  <c r="Q4981" i="6"/>
  <c r="W4981" i="6"/>
  <c r="M4981" i="6"/>
  <c r="I4981" i="6"/>
  <c r="O4704" i="6"/>
  <c r="Q4980" i="6"/>
  <c r="W4980" i="6" s="1"/>
  <c r="F1347" i="17"/>
  <c r="D2639" i="13"/>
  <c r="I4980" i="6"/>
  <c r="M4980" i="6"/>
  <c r="F1346" i="17"/>
  <c r="D2638" i="13"/>
  <c r="Q4979" i="6"/>
  <c r="W4979" i="6" s="1"/>
  <c r="M4979" i="6"/>
  <c r="I4979" i="6"/>
  <c r="O4682" i="6"/>
  <c r="Q4978" i="6"/>
  <c r="W4978" i="6"/>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c r="F1272" i="17"/>
  <c r="D2564" i="13"/>
  <c r="M4901" i="6"/>
  <c r="I4901" i="6"/>
  <c r="Q4900" i="6"/>
  <c r="W4900" i="6" s="1"/>
  <c r="F1271" i="17"/>
  <c r="D2563" i="13"/>
  <c r="I4900" i="6"/>
  <c r="M4900" i="6"/>
  <c r="Q4899" i="6"/>
  <c r="W4899" i="6" s="1"/>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s="1"/>
  <c r="I4881" i="6"/>
  <c r="F1252" i="17"/>
  <c r="D2544" i="13"/>
  <c r="Q4880" i="6"/>
  <c r="W4880" i="6" s="1"/>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c r="M4830" i="6"/>
  <c r="I4830" i="6"/>
  <c r="F1203" i="17"/>
  <c r="D2495" i="13"/>
  <c r="M4829" i="6"/>
  <c r="I4829" i="6"/>
  <c r="Q4828" i="6"/>
  <c r="W4828" i="6"/>
  <c r="F1202" i="17"/>
  <c r="D2494" i="13"/>
  <c r="I4828" i="6"/>
  <c r="M4828" i="6"/>
  <c r="Q4827" i="6"/>
  <c r="W4827" i="6" s="1"/>
  <c r="F1201" i="17"/>
  <c r="D2493" i="13"/>
  <c r="I4827" i="6"/>
  <c r="M4827" i="6"/>
  <c r="Q4826" i="6"/>
  <c r="W4826" i="6" s="1"/>
  <c r="F1200" i="17"/>
  <c r="D2492" i="13"/>
  <c r="I4826" i="6"/>
  <c r="M4826" i="6"/>
  <c r="Q4825" i="6"/>
  <c r="W4825" i="6"/>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c r="M4804" i="6"/>
  <c r="I4804" i="6"/>
  <c r="F1178" i="17"/>
  <c r="D2470" i="13"/>
  <c r="Q4803" i="6"/>
  <c r="W4803" i="6" s="1"/>
  <c r="M4803" i="6"/>
  <c r="I4803" i="6"/>
  <c r="F1177" i="17"/>
  <c r="D2469" i="13"/>
  <c r="Q4802" i="6"/>
  <c r="W4802" i="6"/>
  <c r="M4802" i="6"/>
  <c r="I4802" i="6"/>
  <c r="F1176" i="17"/>
  <c r="D2468" i="13"/>
  <c r="Q4801" i="6"/>
  <c r="W4801" i="6" s="1"/>
  <c r="M4801" i="6"/>
  <c r="I4801" i="6"/>
  <c r="F1175" i="17"/>
  <c r="D2467" i="13"/>
  <c r="Q4800" i="6"/>
  <c r="W4800" i="6"/>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c r="M4794" i="6"/>
  <c r="I4794" i="6"/>
  <c r="F1169" i="17"/>
  <c r="D2461" i="13"/>
  <c r="Q4793" i="6"/>
  <c r="W4793" i="6" s="1"/>
  <c r="M4793" i="6"/>
  <c r="I4793" i="6"/>
  <c r="Q4792" i="6"/>
  <c r="W4792" i="6" s="1"/>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s="1"/>
  <c r="M4786" i="6"/>
  <c r="I4786" i="6"/>
  <c r="F1161" i="17"/>
  <c r="D2453" i="13"/>
  <c r="Q4785" i="6"/>
  <c r="W4785" i="6"/>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c r="M4779" i="6"/>
  <c r="I4779" i="6"/>
  <c r="I4777" i="6"/>
  <c r="I4778" i="6"/>
  <c r="F1154" i="17"/>
  <c r="D2446" i="13"/>
  <c r="F1153" i="17"/>
  <c r="D2445" i="13"/>
  <c r="Q4778" i="6"/>
  <c r="W4778" i="6" s="1"/>
  <c r="M4778" i="6"/>
  <c r="M4777" i="6"/>
  <c r="Q4776" i="6"/>
  <c r="W4776" i="6"/>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s="1"/>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c r="F1087" i="17"/>
  <c r="D2379" i="13"/>
  <c r="M4708" i="6"/>
  <c r="I4708" i="6"/>
  <c r="F1086" i="17"/>
  <c r="D2378" i="13"/>
  <c r="Q4707" i="6"/>
  <c r="W4707" i="6" s="1"/>
  <c r="M4707" i="6"/>
  <c r="I4707" i="6"/>
  <c r="F1085" i="17"/>
  <c r="D2377" i="13"/>
  <c r="Q4706" i="6"/>
  <c r="W4706" i="6"/>
  <c r="M4706" i="6"/>
  <c r="I4706" i="6"/>
  <c r="H1084" i="17"/>
  <c r="G1084" i="17"/>
  <c r="F1084" i="17"/>
  <c r="D2376" i="13"/>
  <c r="V4683" i="6"/>
  <c r="V4705" i="6"/>
  <c r="Q4704" i="6"/>
  <c r="W4704" i="6" s="1"/>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c r="F1062" i="17"/>
  <c r="D2354" i="13"/>
  <c r="I4681" i="6"/>
  <c r="M4681" i="6"/>
  <c r="F1061" i="17"/>
  <c r="D2353" i="13"/>
  <c r="Q4680" i="6"/>
  <c r="W4680" i="6"/>
  <c r="M4680" i="6"/>
  <c r="I4680" i="6"/>
  <c r="F1060" i="17"/>
  <c r="D2352" i="13"/>
  <c r="Q4679" i="6"/>
  <c r="W4679" i="6" s="1"/>
  <c r="M4679" i="6"/>
  <c r="I4679" i="6"/>
  <c r="F1059" i="17"/>
  <c r="D2351" i="13"/>
  <c r="Q4678" i="6"/>
  <c r="W4678" i="6" s="1"/>
  <c r="M4678" i="6"/>
  <c r="I4678" i="6"/>
  <c r="F1058" i="17"/>
  <c r="D2350" i="13"/>
  <c r="Q4677" i="6"/>
  <c r="W4677" i="6"/>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s="1"/>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c r="M4626" i="6"/>
  <c r="I4626" i="6"/>
  <c r="F1008" i="17"/>
  <c r="D2300" i="13"/>
  <c r="Q4625" i="6"/>
  <c r="W4625" i="6" s="1"/>
  <c r="M4625" i="6"/>
  <c r="I4625" i="6"/>
  <c r="F1007" i="17"/>
  <c r="D2299" i="13"/>
  <c r="Q4624" i="6"/>
  <c r="W4624" i="6" s="1"/>
  <c r="M4624" i="6"/>
  <c r="I4624" i="6"/>
  <c r="F1006" i="17"/>
  <c r="D2298" i="13"/>
  <c r="Q4623" i="6"/>
  <c r="W4623" i="6"/>
  <c r="M4623" i="6"/>
  <c r="I4623" i="6"/>
  <c r="F1005" i="17"/>
  <c r="D2297" i="13"/>
  <c r="Q4622" i="6"/>
  <c r="W4622" i="6" s="1"/>
  <c r="M4622" i="6"/>
  <c r="I4622" i="6"/>
  <c r="F1004" i="17"/>
  <c r="D2296" i="13"/>
  <c r="Q4621" i="6"/>
  <c r="W4621" i="6" s="1"/>
  <c r="M4621" i="6"/>
  <c r="I4621" i="6"/>
  <c r="F1003" i="17"/>
  <c r="D2295" i="13"/>
  <c r="Q4620" i="6"/>
  <c r="W4620" i="6"/>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s="1"/>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s="1"/>
  <c r="F965" i="17"/>
  <c r="D2257" i="13"/>
  <c r="I4580" i="6"/>
  <c r="M4580" i="6"/>
  <c r="Q4579" i="6"/>
  <c r="W4579" i="6"/>
  <c r="F964" i="17"/>
  <c r="D2256" i="13"/>
  <c r="I4579" i="6"/>
  <c r="M4579" i="6"/>
  <c r="Q4578" i="6"/>
  <c r="W4578" i="6" s="1"/>
  <c r="F963" i="17"/>
  <c r="D2255" i="13"/>
  <c r="I4578" i="6"/>
  <c r="M4578" i="6"/>
  <c r="Q4577" i="6"/>
  <c r="W4577" i="6"/>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c r="M4564" i="6"/>
  <c r="I4564" i="6"/>
  <c r="F950" i="17"/>
  <c r="D2242" i="13"/>
  <c r="Q4563" i="6"/>
  <c r="W4563" i="6"/>
  <c r="F949" i="17"/>
  <c r="D2241" i="13"/>
  <c r="I4563" i="6"/>
  <c r="M4563" i="6"/>
  <c r="Q4562" i="6"/>
  <c r="W4562" i="6" s="1"/>
  <c r="F948" i="17"/>
  <c r="D2240" i="13"/>
  <c r="I4562" i="6"/>
  <c r="M4562" i="6"/>
  <c r="Q4561" i="6"/>
  <c r="W4561" i="6"/>
  <c r="F947" i="17"/>
  <c r="I4561" i="6"/>
  <c r="M4561" i="6"/>
  <c r="D2239" i="13"/>
  <c r="Q4560" i="6"/>
  <c r="W4560" i="6"/>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E2227" i="13" s="1"/>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s="1"/>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s="1"/>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s="1"/>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c r="F876" i="17"/>
  <c r="D2168" i="13"/>
  <c r="I4487" i="6"/>
  <c r="M4487" i="6"/>
  <c r="Q4482" i="6"/>
  <c r="W4482" i="6" s="1"/>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c r="F867" i="17"/>
  <c r="D2159" i="13"/>
  <c r="I4477" i="6"/>
  <c r="M4477" i="6"/>
  <c r="Q4476" i="6"/>
  <c r="W4476" i="6" s="1"/>
  <c r="F866" i="17"/>
  <c r="D2158" i="13"/>
  <c r="I4476" i="6"/>
  <c r="M4476" i="6"/>
  <c r="D2157" i="13"/>
  <c r="Q4475" i="6"/>
  <c r="W4475" i="6" s="1"/>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s="1"/>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c r="F830" i="17"/>
  <c r="D2122" i="13"/>
  <c r="I4439" i="6"/>
  <c r="M4439" i="6"/>
  <c r="F829" i="17"/>
  <c r="D2121" i="13"/>
  <c r="Q4438" i="6"/>
  <c r="W4438" i="6"/>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c r="F797" i="17"/>
  <c r="D2089" i="13"/>
  <c r="D2088" i="13"/>
  <c r="I4404" i="6"/>
  <c r="M4404" i="6"/>
  <c r="Q4403" i="6"/>
  <c r="W4403" i="6" s="1"/>
  <c r="F796" i="17"/>
  <c r="I4403" i="6"/>
  <c r="M4403" i="6"/>
  <c r="Q4402" i="6"/>
  <c r="W4402" i="6"/>
  <c r="F795" i="17"/>
  <c r="D2087" i="13"/>
  <c r="I4402" i="6"/>
  <c r="M4402" i="6"/>
  <c r="Q4401" i="6"/>
  <c r="W4401" i="6" s="1"/>
  <c r="D2086" i="13"/>
  <c r="M4401" i="6"/>
  <c r="F794" i="17"/>
  <c r="I4401" i="6"/>
  <c r="Q4400" i="6"/>
  <c r="W4400" i="6" s="1"/>
  <c r="F793" i="17"/>
  <c r="D2085" i="13"/>
  <c r="I4400" i="6"/>
  <c r="M4400" i="6"/>
  <c r="Q4399" i="6"/>
  <c r="W4399" i="6"/>
  <c r="F792" i="17"/>
  <c r="D2084" i="13"/>
  <c r="I4399" i="6"/>
  <c r="M4399" i="6"/>
  <c r="Q4398" i="6"/>
  <c r="W4398" i="6"/>
  <c r="F791" i="17"/>
  <c r="D2083" i="13"/>
  <c r="I4398" i="6"/>
  <c r="M4398" i="6"/>
  <c r="Q4397" i="6"/>
  <c r="W4397" i="6" s="1"/>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s="1"/>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s="1"/>
  <c r="F765" i="17"/>
  <c r="D2057" i="13"/>
  <c r="I4371" i="6"/>
  <c r="M4371" i="6"/>
  <c r="Q4370" i="6"/>
  <c r="W4370" i="6" s="1"/>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c r="I4356" i="6"/>
  <c r="M4356" i="6"/>
  <c r="Q4355" i="6"/>
  <c r="W4355" i="6"/>
  <c r="F750" i="17"/>
  <c r="D2042" i="13"/>
  <c r="I4355" i="6"/>
  <c r="M4355" i="6"/>
  <c r="Q4354" i="6"/>
  <c r="W4354" i="6" s="1"/>
  <c r="F749" i="17"/>
  <c r="D2041" i="13"/>
  <c r="E2053" i="13" s="1"/>
  <c r="I4354" i="6"/>
  <c r="M4354" i="6"/>
  <c r="Q4353" i="6"/>
  <c r="W4353" i="6" s="1"/>
  <c r="F748" i="17"/>
  <c r="D2040" i="13"/>
  <c r="I4353" i="6"/>
  <c r="M4353" i="6"/>
  <c r="Q4352" i="6"/>
  <c r="W4352" i="6"/>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c r="I4338" i="6"/>
  <c r="M4338" i="6"/>
  <c r="F733" i="17"/>
  <c r="D2025" i="13"/>
  <c r="Q4337" i="6"/>
  <c r="W4337" i="6" s="1"/>
  <c r="I4337" i="6"/>
  <c r="M4337" i="6"/>
  <c r="Q4336" i="6"/>
  <c r="W4336" i="6" s="1"/>
  <c r="F732" i="17"/>
  <c r="D2024" i="13"/>
  <c r="I4336" i="6"/>
  <c r="M4336" i="6"/>
  <c r="Q4335" i="6"/>
  <c r="W4335" i="6"/>
  <c r="F731" i="17"/>
  <c r="D2023" i="13"/>
  <c r="I4335" i="6"/>
  <c r="M4335" i="6"/>
  <c r="F730" i="17"/>
  <c r="D2022" i="13"/>
  <c r="Q4334" i="6"/>
  <c r="W4334" i="6"/>
  <c r="I4334" i="6"/>
  <c r="M4334" i="6"/>
  <c r="Q4333" i="6"/>
  <c r="W4333" i="6" s="1"/>
  <c r="F729" i="17"/>
  <c r="D2021" i="13"/>
  <c r="I4333" i="6"/>
  <c r="M4333" i="6"/>
  <c r="Q4332" i="6"/>
  <c r="W4332" i="6"/>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c r="F698" i="17"/>
  <c r="D1990" i="13"/>
  <c r="Q4301" i="6"/>
  <c r="W4301" i="6"/>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c r="I4275" i="6"/>
  <c r="M4275" i="6"/>
  <c r="Q4274" i="6"/>
  <c r="W4274" i="6" s="1"/>
  <c r="F673" i="17"/>
  <c r="D1965" i="13"/>
  <c r="I4274" i="6"/>
  <c r="M4274" i="6"/>
  <c r="F672" i="17"/>
  <c r="D1964" i="13"/>
  <c r="Q4273" i="6"/>
  <c r="W4273" i="6"/>
  <c r="I4273" i="6"/>
  <c r="M4273" i="6"/>
  <c r="F671" i="17"/>
  <c r="D1963" i="13"/>
  <c r="Q4272" i="6"/>
  <c r="W4272" i="6" s="1"/>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c r="I4260" i="6"/>
  <c r="M4260" i="6"/>
  <c r="F658" i="17"/>
  <c r="D1950" i="13"/>
  <c r="Q4259" i="6"/>
  <c r="W4259" i="6" s="1"/>
  <c r="I4259" i="6"/>
  <c r="M4259" i="6"/>
  <c r="F657" i="17"/>
  <c r="D1949" i="13"/>
  <c r="Q4258" i="6"/>
  <c r="W4258" i="6"/>
  <c r="I4258" i="6"/>
  <c r="M4258" i="6"/>
  <c r="Q4257" i="6"/>
  <c r="W4257" i="6" s="1"/>
  <c r="F656" i="17"/>
  <c r="I4257" i="6"/>
  <c r="M4257" i="6"/>
  <c r="D1948" i="13"/>
  <c r="Q4256" i="6"/>
  <c r="W4256" i="6"/>
  <c r="F655" i="17"/>
  <c r="D1947" i="13"/>
  <c r="I4256" i="6"/>
  <c r="M4256" i="6"/>
  <c r="Q4255" i="6"/>
  <c r="W4255" i="6"/>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s="1"/>
  <c r="Q4202" i="6"/>
  <c r="W4202" i="6" s="1"/>
  <c r="Q4203" i="6"/>
  <c r="W4203" i="6" s="1"/>
  <c r="Q4201" i="6"/>
  <c r="W4201" i="6"/>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s="1"/>
  <c r="I4189" i="6"/>
  <c r="F591" i="17"/>
  <c r="D1883" i="13"/>
  <c r="M4189" i="6"/>
  <c r="F590" i="17"/>
  <c r="Q4188" i="6"/>
  <c r="W4188" i="6"/>
  <c r="M4188" i="6"/>
  <c r="I4188" i="6"/>
  <c r="D1882" i="13"/>
  <c r="Q4187" i="6"/>
  <c r="W4187" i="6" s="1"/>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s="1"/>
  <c r="F558" i="17"/>
  <c r="D36" i="22"/>
  <c r="D1850" i="13"/>
  <c r="M4154" i="6"/>
  <c r="I4154" i="6"/>
  <c r="Q4153" i="6"/>
  <c r="W4153" i="6"/>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I4138" i="6"/>
  <c r="M4138" i="6"/>
  <c r="D21" i="22"/>
  <c r="D1835" i="13"/>
  <c r="D20" i="22"/>
  <c r="Q4137" i="6"/>
  <c r="W4137" i="6"/>
  <c r="F542" i="17"/>
  <c r="D1834" i="13"/>
  <c r="M4137" i="6"/>
  <c r="I4137" i="6"/>
  <c r="Q4136" i="6"/>
  <c r="R4136" i="6"/>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S4125" i="6" s="1"/>
  <c r="I4125" i="6"/>
  <c r="M4125" i="6"/>
  <c r="D1819" i="13"/>
  <c r="Q4124" i="6"/>
  <c r="R4124" i="6" s="1"/>
  <c r="F529" i="17"/>
  <c r="I4124" i="6"/>
  <c r="M4124" i="6"/>
  <c r="Q4123" i="6"/>
  <c r="F528" i="17"/>
  <c r="I4123" i="6"/>
  <c r="M4123" i="6"/>
  <c r="Q4122" i="6"/>
  <c r="R4122" i="6"/>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c r="S4117" i="6" s="1"/>
  <c r="F523" i="17"/>
  <c r="M4117" i="6"/>
  <c r="I4117" i="6"/>
  <c r="E1813" i="20"/>
  <c r="E1814" i="20"/>
  <c r="E1815" i="20"/>
  <c r="E1816" i="20"/>
  <c r="Q4116" i="6"/>
  <c r="W4116" i="6"/>
  <c r="Q4115" i="6"/>
  <c r="W4115" i="6"/>
  <c r="F522" i="17"/>
  <c r="I4116" i="6"/>
  <c r="M4116" i="6"/>
  <c r="Q4114" i="6"/>
  <c r="R4114" i="6" s="1"/>
  <c r="S4114" i="6"/>
  <c r="Q4113" i="6"/>
  <c r="W4113" i="6"/>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s="1"/>
  <c r="M4103" i="6"/>
  <c r="I4103" i="6"/>
  <c r="Q4102" i="6"/>
  <c r="W4102" i="6" s="1"/>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s="1"/>
  <c r="D1788" i="13"/>
  <c r="D4089" i="6"/>
  <c r="M4089" i="6"/>
  <c r="I4089" i="6"/>
  <c r="D1778" i="13"/>
  <c r="Q4088" i="6"/>
  <c r="W4088" i="6"/>
  <c r="D1787" i="13"/>
  <c r="D4088" i="6"/>
  <c r="F495" i="17"/>
  <c r="M4088" i="6"/>
  <c r="I4088" i="6"/>
  <c r="F494" i="17"/>
  <c r="D1786" i="13"/>
  <c r="Q4087" i="6"/>
  <c r="R4087" i="6" s="1"/>
  <c r="S4087" i="6" s="1"/>
  <c r="M4087" i="6"/>
  <c r="I4087" i="6"/>
  <c r="D4087" i="6"/>
  <c r="D1785" i="13"/>
  <c r="Q4086" i="6"/>
  <c r="R4086" i="6" s="1"/>
  <c r="M4086" i="6"/>
  <c r="I4086" i="6"/>
  <c r="D4086" i="6"/>
  <c r="F493" i="17"/>
  <c r="D1783" i="13"/>
  <c r="E1794" i="13" s="1"/>
  <c r="D4084" i="6"/>
  <c r="F492" i="17"/>
  <c r="D1784" i="13"/>
  <c r="D4085" i="6"/>
  <c r="Q4085" i="6"/>
  <c r="W4085" i="6" s="1"/>
  <c r="M4085" i="6"/>
  <c r="I4085" i="6"/>
  <c r="F491" i="17"/>
  <c r="Q4084" i="6"/>
  <c r="W4084" i="6"/>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F487" i="17"/>
  <c r="M4080" i="6"/>
  <c r="I4080" i="6"/>
  <c r="F486" i="17"/>
  <c r="Q4079" i="6"/>
  <c r="R4079" i="6" s="1"/>
  <c r="M4079" i="6"/>
  <c r="I4079" i="6"/>
  <c r="F485" i="17"/>
  <c r="D1777" i="13"/>
  <c r="Q4078" i="6"/>
  <c r="R4078" i="6"/>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s="1"/>
  <c r="S4072" i="6" s="1"/>
  <c r="M4072" i="6"/>
  <c r="I4072" i="6"/>
  <c r="D4072" i="6"/>
  <c r="F479" i="17"/>
  <c r="D1771" i="13"/>
  <c r="Q4071" i="6"/>
  <c r="R4071" i="6"/>
  <c r="S4071" i="6" s="1"/>
  <c r="T4071" i="6" s="1"/>
  <c r="M4071" i="6"/>
  <c r="I4071" i="6"/>
  <c r="D4071" i="6"/>
  <c r="F478" i="17"/>
  <c r="D1770" i="13"/>
  <c r="Q4070" i="6"/>
  <c r="W4070" i="6" s="1"/>
  <c r="M4070" i="6"/>
  <c r="I4070" i="6"/>
  <c r="D4070" i="6"/>
  <c r="D1769" i="13"/>
  <c r="D4069" i="6"/>
  <c r="Q4069" i="6"/>
  <c r="F477" i="17"/>
  <c r="I4069" i="6"/>
  <c r="M4069" i="6"/>
  <c r="Q4068" i="6"/>
  <c r="R4068" i="6" s="1"/>
  <c r="F476" i="17"/>
  <c r="D1768" i="13"/>
  <c r="E1773" i="13" s="1"/>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F472" i="17"/>
  <c r="I4064" i="6"/>
  <c r="M4064" i="6"/>
  <c r="F471" i="17"/>
  <c r="D1763" i="13"/>
  <c r="Q4063" i="6"/>
  <c r="R4063" i="6" s="1"/>
  <c r="S4063" i="6" s="1"/>
  <c r="M4063" i="6"/>
  <c r="I4063" i="6"/>
  <c r="D4063" i="6"/>
  <c r="D1761" i="13"/>
  <c r="D1762" i="13"/>
  <c r="D1760" i="13"/>
  <c r="Q4062" i="6"/>
  <c r="R4062" i="6" s="1"/>
  <c r="D4060" i="6"/>
  <c r="D4061" i="6"/>
  <c r="F470" i="17"/>
  <c r="D4062" i="6"/>
  <c r="I4062" i="6"/>
  <c r="D1759" i="13"/>
  <c r="M4062" i="6"/>
  <c r="Q4061" i="6"/>
  <c r="R4061" i="6"/>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Q4045" i="6"/>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S4041" i="6" s="1"/>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c r="S4037" i="6"/>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c r="F442" i="17"/>
  <c r="M4033" i="6"/>
  <c r="I4033" i="6"/>
  <c r="D1733" i="13"/>
  <c r="Q4032" i="6"/>
  <c r="W4032" i="6"/>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c r="F438" i="17"/>
  <c r="V4028" i="6"/>
  <c r="Q4027" i="6"/>
  <c r="R4027" i="6"/>
  <c r="S4027" i="6" s="1"/>
  <c r="G437" i="17"/>
  <c r="F437" i="17"/>
  <c r="D1729" i="13"/>
  <c r="M4027" i="6"/>
  <c r="I4027" i="6"/>
  <c r="D4027" i="6"/>
  <c r="Q4026" i="6"/>
  <c r="W4026" i="6" s="1"/>
  <c r="F436" i="17"/>
  <c r="D1728" i="13"/>
  <c r="M4026" i="6"/>
  <c r="I4026" i="6"/>
  <c r="D4026" i="6"/>
  <c r="Q4025" i="6"/>
  <c r="W4025" i="6"/>
  <c r="I4025" i="6"/>
  <c r="F435" i="17"/>
  <c r="D1727" i="13"/>
  <c r="D4025" i="6"/>
  <c r="M4025" i="6"/>
  <c r="Q4024" i="6"/>
  <c r="W4024" i="6" s="1"/>
  <c r="F434" i="17"/>
  <c r="D1726" i="13"/>
  <c r="M4024" i="6"/>
  <c r="I4024" i="6"/>
  <c r="D4024" i="6"/>
  <c r="Q4023" i="6"/>
  <c r="W4023" i="6" s="1"/>
  <c r="Q4022" i="6"/>
  <c r="R4022" i="6" s="1"/>
  <c r="S4022" i="6" s="1"/>
  <c r="F432" i="17"/>
  <c r="D1724" i="13"/>
  <c r="M4022" i="6"/>
  <c r="I4022" i="6"/>
  <c r="D4022" i="6"/>
  <c r="F431" i="17"/>
  <c r="F430" i="17"/>
  <c r="D1723" i="13"/>
  <c r="Q4021" i="6"/>
  <c r="R4021" i="6"/>
  <c r="S4021" i="6" s="1"/>
  <c r="I4021" i="6"/>
  <c r="D4021" i="6"/>
  <c r="M4021" i="6"/>
  <c r="D1722" i="13"/>
  <c r="Q4020" i="6"/>
  <c r="W4020" i="6" s="1"/>
  <c r="M4020" i="6"/>
  <c r="I4020" i="6"/>
  <c r="D4020" i="6"/>
  <c r="F429" i="17"/>
  <c r="D1721" i="13"/>
  <c r="Q4019" i="6"/>
  <c r="W4019" i="6"/>
  <c r="I4019" i="6"/>
  <c r="D4019" i="6"/>
  <c r="M4019" i="6"/>
  <c r="Q4018" i="6"/>
  <c r="R4018" i="6" s="1"/>
  <c r="S4018" i="6" s="1"/>
  <c r="F428" i="17"/>
  <c r="D1720" i="13"/>
  <c r="M4018" i="6"/>
  <c r="I4018" i="6"/>
  <c r="D4018" i="6"/>
  <c r="Q4017" i="6"/>
  <c r="W4017" i="6" s="1"/>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c r="D4007" i="6"/>
  <c r="F417" i="17"/>
  <c r="I4007" i="6"/>
  <c r="M4007" i="6"/>
  <c r="D1708" i="13"/>
  <c r="Q4006" i="6"/>
  <c r="W4006" i="6" s="1"/>
  <c r="I4006" i="6"/>
  <c r="F416" i="17"/>
  <c r="M4006" i="6"/>
  <c r="D4006" i="6"/>
  <c r="N4004" i="6"/>
  <c r="F415" i="17"/>
  <c r="D1707" i="13"/>
  <c r="I4004" i="6"/>
  <c r="Q4004" i="6"/>
  <c r="W4004" i="6" s="1"/>
  <c r="G415" i="17"/>
  <c r="M4004" i="6"/>
  <c r="D4004" i="6"/>
  <c r="D1706" i="13"/>
  <c r="Q4003" i="6"/>
  <c r="W4003" i="6" s="1"/>
  <c r="I4003" i="6"/>
  <c r="D4003" i="6"/>
  <c r="F414" i="17"/>
  <c r="M4003" i="6"/>
  <c r="Q4002" i="6"/>
  <c r="R4002" i="6" s="1"/>
  <c r="D1705" i="13"/>
  <c r="D1704" i="13"/>
  <c r="F413" i="17"/>
  <c r="M4002" i="6"/>
  <c r="I4002" i="6"/>
  <c r="D4001" i="6"/>
  <c r="D4002" i="6"/>
  <c r="F412" i="17"/>
  <c r="Q4001" i="6"/>
  <c r="W4001" i="6" s="1"/>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c r="I3994" i="6"/>
  <c r="I3995" i="6"/>
  <c r="F406" i="17"/>
  <c r="M3995" i="6"/>
  <c r="D1697" i="13"/>
  <c r="Q3994" i="6"/>
  <c r="W3994" i="6" s="1"/>
  <c r="D3994" i="6"/>
  <c r="F405" i="17"/>
  <c r="M3994" i="6"/>
  <c r="D1696" i="13"/>
  <c r="Q3993" i="6"/>
  <c r="R3993" i="6"/>
  <c r="S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R3984" i="6" s="1"/>
  <c r="S3984" i="6"/>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s="1"/>
  <c r="S3978" i="6" s="1"/>
  <c r="T3978" i="6" s="1"/>
  <c r="D1682" i="13"/>
  <c r="I3978" i="6"/>
  <c r="D3978" i="6"/>
  <c r="F390" i="17"/>
  <c r="M3978" i="6"/>
  <c r="Q3977" i="6"/>
  <c r="R3977" i="6"/>
  <c r="S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s="1"/>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c r="D3067" i="6"/>
  <c r="M3067" i="6"/>
  <c r="Q3067" i="6"/>
  <c r="W3067" i="6"/>
  <c r="D3068" i="6"/>
  <c r="M3068" i="6"/>
  <c r="Q3068" i="6"/>
  <c r="W3068" i="6" s="1"/>
  <c r="D3069" i="6"/>
  <c r="M3069" i="6"/>
  <c r="Q3069" i="6"/>
  <c r="W3069" i="6" s="1"/>
  <c r="D3070" i="6"/>
  <c r="M3070" i="6"/>
  <c r="Q3070" i="6"/>
  <c r="W3070" i="6"/>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c r="N3160" i="6"/>
  <c r="O3160" i="6"/>
  <c r="Q3160" i="6"/>
  <c r="W3160" i="6" s="1"/>
  <c r="V3160" i="6"/>
  <c r="D3161" i="6"/>
  <c r="M3161" i="6"/>
  <c r="Q3161" i="6"/>
  <c r="W3161" i="6"/>
  <c r="D3162" i="6"/>
  <c r="M3162" i="6"/>
  <c r="D3163" i="6"/>
  <c r="M3163" i="6"/>
  <c r="Q3163" i="6"/>
  <c r="W3163" i="6"/>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c r="D3187" i="6"/>
  <c r="M3187" i="6"/>
  <c r="Q3187" i="6"/>
  <c r="W3187" i="6"/>
  <c r="D3188" i="6"/>
  <c r="M3188" i="6"/>
  <c r="Q3188" i="6"/>
  <c r="W3188" i="6"/>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s="1"/>
  <c r="D3220" i="6"/>
  <c r="M3220" i="6"/>
  <c r="Q3220" i="6"/>
  <c r="W3220" i="6" s="1"/>
  <c r="D3221" i="6"/>
  <c r="M3221" i="6"/>
  <c r="Q3221" i="6"/>
  <c r="W3221" i="6"/>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c r="D3269" i="6"/>
  <c r="M3269" i="6"/>
  <c r="N3269" i="6"/>
  <c r="O3269" i="6"/>
  <c r="Q3269" i="6"/>
  <c r="W3269" i="6"/>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c r="D3293" i="6"/>
  <c r="M3293" i="6"/>
  <c r="Q3293" i="6"/>
  <c r="W3293" i="6"/>
  <c r="D3294" i="6"/>
  <c r="M3294" i="6"/>
  <c r="Q3294" i="6"/>
  <c r="W3294" i="6" s="1"/>
  <c r="D3295" i="6"/>
  <c r="M3295" i="6"/>
  <c r="Q3295" i="6"/>
  <c r="W3295" i="6" s="1"/>
  <c r="D3296" i="6"/>
  <c r="M3296" i="6"/>
  <c r="Q3296" i="6"/>
  <c r="W3296" i="6"/>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c r="D3418" i="6"/>
  <c r="M3418" i="6"/>
  <c r="Q3418" i="6"/>
  <c r="W3418" i="6"/>
  <c r="Q3419" i="6"/>
  <c r="W3419" i="6"/>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c r="D3452" i="6"/>
  <c r="M3452" i="6"/>
  <c r="Q3452" i="6"/>
  <c r="W3452" i="6" s="1"/>
  <c r="D3453" i="6"/>
  <c r="M3453" i="6"/>
  <c r="Q3453" i="6"/>
  <c r="W3453" i="6" s="1"/>
  <c r="D3454" i="6"/>
  <c r="M3454" i="6"/>
  <c r="Q3454" i="6"/>
  <c r="W3454" i="6"/>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c r="D3473" i="6"/>
  <c r="M3473" i="6"/>
  <c r="Q3473" i="6"/>
  <c r="W3473" i="6" s="1"/>
  <c r="D3474" i="6"/>
  <c r="M3474" i="6"/>
  <c r="Q3474" i="6"/>
  <c r="W3474" i="6"/>
  <c r="D3475" i="6"/>
  <c r="M3475" i="6"/>
  <c r="Q3475" i="6"/>
  <c r="W3475" i="6"/>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c r="D3539" i="6"/>
  <c r="M3539" i="6"/>
  <c r="Q3539" i="6"/>
  <c r="W3539" i="6" s="1"/>
  <c r="D3540" i="6"/>
  <c r="M3540" i="6"/>
  <c r="Q3540" i="6"/>
  <c r="W3540" i="6"/>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s="1"/>
  <c r="D3547" i="6"/>
  <c r="M3547" i="6"/>
  <c r="Q3547" i="6"/>
  <c r="W3547" i="6"/>
  <c r="D3548" i="6"/>
  <c r="M3548" i="6"/>
  <c r="Q3548" i="6"/>
  <c r="W3548" i="6" s="1"/>
  <c r="D3549" i="6"/>
  <c r="M3549" i="6"/>
  <c r="Q3549" i="6"/>
  <c r="W3549" i="6"/>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c r="D3602" i="6"/>
  <c r="I3602" i="6"/>
  <c r="M3602" i="6"/>
  <c r="Q3602" i="6"/>
  <c r="W3602" i="6"/>
  <c r="D3603" i="6"/>
  <c r="I3603" i="6"/>
  <c r="M3603" i="6"/>
  <c r="Q3603" i="6"/>
  <c r="W3603" i="6" s="1"/>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c r="D3720" i="6"/>
  <c r="I3720" i="6"/>
  <c r="M3720" i="6"/>
  <c r="Q3720" i="6"/>
  <c r="W3720" i="6" s="1"/>
  <c r="D3721" i="6"/>
  <c r="I3721" i="6"/>
  <c r="M3721" i="6"/>
  <c r="Q3721" i="6"/>
  <c r="W3721" i="6"/>
  <c r="D3722" i="6"/>
  <c r="I3722" i="6"/>
  <c r="M3722" i="6"/>
  <c r="Q3722" i="6"/>
  <c r="W3722" i="6" s="1"/>
  <c r="D3723" i="6"/>
  <c r="I3723" i="6"/>
  <c r="M3723" i="6"/>
  <c r="Q3723" i="6"/>
  <c r="W3723" i="6" s="1"/>
  <c r="D3724" i="6"/>
  <c r="I3724" i="6"/>
  <c r="M3724" i="6"/>
  <c r="Q3724" i="6"/>
  <c r="W3724" i="6"/>
  <c r="D3725" i="6"/>
  <c r="I3725" i="6"/>
  <c r="M3725" i="6"/>
  <c r="Q3725" i="6"/>
  <c r="W3725" i="6"/>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s="1"/>
  <c r="D3731" i="6"/>
  <c r="I3731" i="6"/>
  <c r="M3731" i="6"/>
  <c r="N3731" i="6"/>
  <c r="O3731" i="6"/>
  <c r="Q3731" i="6"/>
  <c r="W3731" i="6"/>
  <c r="F3732" i="6"/>
  <c r="G3732" i="6"/>
  <c r="V3732" i="6"/>
  <c r="D3733" i="6"/>
  <c r="I3733" i="6"/>
  <c r="M3733" i="6"/>
  <c r="Q3733" i="6"/>
  <c r="W3733" i="6"/>
  <c r="D3734" i="6"/>
  <c r="I3734" i="6"/>
  <c r="M3734" i="6"/>
  <c r="Q3734" i="6"/>
  <c r="W3734" i="6" s="1"/>
  <c r="D3735" i="6"/>
  <c r="I3735" i="6"/>
  <c r="M3735" i="6"/>
  <c r="Q3735" i="6"/>
  <c r="W3735" i="6" s="1"/>
  <c r="D3736" i="6"/>
  <c r="I3736" i="6"/>
  <c r="M3736" i="6"/>
  <c r="Q3736" i="6"/>
  <c r="W3736" i="6"/>
  <c r="D3737" i="6"/>
  <c r="I3737" i="6"/>
  <c r="M3737" i="6"/>
  <c r="Q3737" i="6"/>
  <c r="W3737" i="6"/>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R3860" i="6" s="1"/>
  <c r="D3861" i="6"/>
  <c r="I3861" i="6"/>
  <c r="M3861" i="6"/>
  <c r="Q3861" i="6"/>
  <c r="R3861" i="6"/>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R3873" i="6" s="1"/>
  <c r="W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W3887" i="6" s="1"/>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c r="S3897" i="6"/>
  <c r="D3898" i="6"/>
  <c r="I3898" i="6"/>
  <c r="M3898" i="6"/>
  <c r="Q3898" i="6"/>
  <c r="R3898" i="6" s="1"/>
  <c r="D3899" i="6"/>
  <c r="I3899" i="6"/>
  <c r="M3899" i="6"/>
  <c r="Q3899" i="6"/>
  <c r="R3899" i="6"/>
  <c r="S3899" i="6" s="1"/>
  <c r="D3900" i="6"/>
  <c r="I3900" i="6"/>
  <c r="M3900" i="6"/>
  <c r="Q3900" i="6"/>
  <c r="W3900" i="6" s="1"/>
  <c r="D3901" i="6"/>
  <c r="I3901" i="6"/>
  <c r="M3901" i="6"/>
  <c r="Q3901" i="6"/>
  <c r="R3901" i="6"/>
  <c r="S3901" i="6" s="1"/>
  <c r="D3902" i="6"/>
  <c r="I3902" i="6"/>
  <c r="M3902" i="6"/>
  <c r="Q3902" i="6"/>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R3906" i="6"/>
  <c r="S3906" i="6" s="1"/>
  <c r="D3907" i="6"/>
  <c r="I3907" i="6"/>
  <c r="M3907" i="6"/>
  <c r="Q3907" i="6"/>
  <c r="R3907" i="6" s="1"/>
  <c r="D3908" i="6"/>
  <c r="I3908" i="6"/>
  <c r="M3908" i="6"/>
  <c r="Q3908" i="6"/>
  <c r="R3908" i="6"/>
  <c r="D3909" i="6"/>
  <c r="I3909" i="6"/>
  <c r="M3909" i="6"/>
  <c r="Q3909" i="6"/>
  <c r="R3909" i="6"/>
  <c r="S3909" i="6" s="1"/>
  <c r="D3910" i="6"/>
  <c r="I3910" i="6"/>
  <c r="M3910" i="6"/>
  <c r="Q3910" i="6"/>
  <c r="W3910" i="6" s="1"/>
  <c r="D3911" i="6"/>
  <c r="I3911" i="6"/>
  <c r="M3911" i="6"/>
  <c r="Q3911" i="6"/>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c r="S3924" i="6"/>
  <c r="D3925" i="6"/>
  <c r="I3925" i="6"/>
  <c r="M3925" i="6"/>
  <c r="Q3925" i="6"/>
  <c r="W3925" i="6" s="1"/>
  <c r="X3925" i="6" s="1"/>
  <c r="D3926" i="6"/>
  <c r="I3926" i="6"/>
  <c r="M3926" i="6"/>
  <c r="Q3926" i="6"/>
  <c r="R3926" i="6" s="1"/>
  <c r="D3927" i="6"/>
  <c r="I3927" i="6"/>
  <c r="M3927" i="6"/>
  <c r="Q3927" i="6"/>
  <c r="W3927" i="6" s="1"/>
  <c r="D3928" i="6"/>
  <c r="I3928" i="6"/>
  <c r="M3928" i="6"/>
  <c r="Q3928" i="6"/>
  <c r="W3928" i="6"/>
  <c r="D3929" i="6"/>
  <c r="I3929" i="6"/>
  <c r="M3929" i="6"/>
  <c r="Q3929" i="6"/>
  <c r="R3929" i="6"/>
  <c r="S3929" i="6"/>
  <c r="T3929" i="6" s="1"/>
  <c r="D3930" i="6"/>
  <c r="I3930" i="6"/>
  <c r="M3930" i="6"/>
  <c r="Q3930" i="6"/>
  <c r="R3930" i="6" s="1"/>
  <c r="S3930" i="6" s="1"/>
  <c r="T3930" i="6" s="1"/>
  <c r="D3931" i="6"/>
  <c r="I3931" i="6"/>
  <c r="M3931" i="6"/>
  <c r="Q3931" i="6"/>
  <c r="R3931" i="6" s="1"/>
  <c r="S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W3941" i="6" s="1"/>
  <c r="R3941" i="6"/>
  <c r="S3941" i="6" s="1"/>
  <c r="D3942" i="6"/>
  <c r="I3942" i="6"/>
  <c r="M3942" i="6"/>
  <c r="Q3942" i="6"/>
  <c r="R3942" i="6" s="1"/>
  <c r="D3943" i="6"/>
  <c r="I3943" i="6"/>
  <c r="M3943" i="6"/>
  <c r="Q3943" i="6"/>
  <c r="R3943" i="6" s="1"/>
  <c r="D3944" i="6"/>
  <c r="I3944" i="6"/>
  <c r="M3944" i="6"/>
  <c r="Q3944" i="6"/>
  <c r="W3944" i="6"/>
  <c r="D3945" i="6"/>
  <c r="I3945" i="6"/>
  <c r="M3945" i="6"/>
  <c r="Q3945" i="6"/>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D3954" i="6"/>
  <c r="I3954" i="6"/>
  <c r="M3954" i="6"/>
  <c r="Q3954" i="6"/>
  <c r="R3954" i="6" s="1"/>
  <c r="S3954" i="6"/>
  <c r="T3954" i="6" s="1"/>
  <c r="Q3955" i="6"/>
  <c r="W3955" i="6" s="1"/>
  <c r="D3956" i="6"/>
  <c r="I3956" i="6"/>
  <c r="M3956" i="6"/>
  <c r="Q3956" i="6"/>
  <c r="W3956" i="6" s="1"/>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W3976" i="6"/>
  <c r="R3980" i="6"/>
  <c r="S3980" i="6"/>
  <c r="W3980" i="6"/>
  <c r="R4003" i="6"/>
  <c r="S4003" i="6" s="1"/>
  <c r="R4011" i="6"/>
  <c r="R4016" i="6"/>
  <c r="S4016" i="6"/>
  <c r="W4016" i="6"/>
  <c r="R4081" i="6"/>
  <c r="S4081" i="6"/>
  <c r="T4081" i="6" s="1"/>
  <c r="R4085" i="6"/>
  <c r="R3965" i="6"/>
  <c r="S3965" i="6" s="1"/>
  <c r="W3965" i="6"/>
  <c r="R3972" i="6"/>
  <c r="S3972" i="6" s="1"/>
  <c r="T3972" i="6" s="1"/>
  <c r="W3972" i="6"/>
  <c r="R3983" i="6"/>
  <c r="S3983" i="6"/>
  <c r="T3983" i="6" s="1"/>
  <c r="W3983" i="6"/>
  <c r="W4034" i="6"/>
  <c r="W4062" i="6"/>
  <c r="W4107" i="6"/>
  <c r="R3995" i="6"/>
  <c r="S3995" i="6" s="1"/>
  <c r="T3995" i="6" s="1"/>
  <c r="W4021" i="6"/>
  <c r="R4058" i="6"/>
  <c r="S4058" i="6" s="1"/>
  <c r="W4058" i="6"/>
  <c r="R4066" i="6"/>
  <c r="S4066" i="6"/>
  <c r="W4066" i="6"/>
  <c r="R4023" i="6"/>
  <c r="S4023" i="6" s="1"/>
  <c r="R4024" i="6"/>
  <c r="S4024" i="6" s="1"/>
  <c r="R4013" i="6"/>
  <c r="S4013" i="6" s="1"/>
  <c r="W4013" i="6"/>
  <c r="W4057" i="6"/>
  <c r="R4065" i="6"/>
  <c r="S4065" i="6"/>
  <c r="T4065" i="6" s="1"/>
  <c r="W4065" i="6"/>
  <c r="R4069" i="6"/>
  <c r="S4069" i="6"/>
  <c r="W4069" i="6"/>
  <c r="R4099" i="6"/>
  <c r="S4099" i="6" s="1"/>
  <c r="R4103" i="6"/>
  <c r="S4103" i="6" s="1"/>
  <c r="T4103" i="6" s="1"/>
  <c r="R4110" i="6"/>
  <c r="S4110" i="6" s="1"/>
  <c r="R4100" i="6"/>
  <c r="S4100" i="6"/>
  <c r="T4100" i="6" s="1"/>
  <c r="G3116" i="13"/>
  <c r="R3969" i="6"/>
  <c r="S3969" i="6"/>
  <c r="R4001" i="6"/>
  <c r="S4001" i="6" s="1"/>
  <c r="R4090" i="6"/>
  <c r="S4090" i="6"/>
  <c r="T4090" i="6" s="1"/>
  <c r="R3975" i="6"/>
  <c r="S3975" i="6" s="1"/>
  <c r="T3975" i="6" s="1"/>
  <c r="R4048" i="6"/>
  <c r="S4048" i="6" s="1"/>
  <c r="R4031" i="6"/>
  <c r="S4031" i="6" s="1"/>
  <c r="W4087" i="6"/>
  <c r="W4072" i="6"/>
  <c r="R4083" i="6"/>
  <c r="S4083" i="6" s="1"/>
  <c r="R4060" i="6"/>
  <c r="S4060" i="6" s="1"/>
  <c r="R4017" i="6"/>
  <c r="S4017" i="6" s="1"/>
  <c r="T4017" i="6" s="1"/>
  <c r="W4079" i="6"/>
  <c r="W3999" i="6"/>
  <c r="R3987" i="6"/>
  <c r="S3987" i="6"/>
  <c r="W3998" i="6"/>
  <c r="W4027" i="6"/>
  <c r="R4115" i="6"/>
  <c r="S4115" i="6" s="1"/>
  <c r="T4115" i="6"/>
  <c r="R4088" i="6"/>
  <c r="S4088" i="6" s="1"/>
  <c r="R4020" i="6"/>
  <c r="W3993" i="6"/>
  <c r="W4077" i="6"/>
  <c r="R4000" i="6"/>
  <c r="S4000" i="6" s="1"/>
  <c r="R4093" i="6"/>
  <c r="T4093" i="6" s="1"/>
  <c r="S4093" i="6"/>
  <c r="R4070" i="6"/>
  <c r="S4070" i="6" s="1"/>
  <c r="T4070" i="6" s="1"/>
  <c r="W3991" i="6"/>
  <c r="R4006" i="6"/>
  <c r="S4006" i="6" s="1"/>
  <c r="R4084" i="6"/>
  <c r="S4084" i="6"/>
  <c r="W3984" i="6"/>
  <c r="W4046" i="6"/>
  <c r="R4038" i="6"/>
  <c r="S4038" i="6" s="1"/>
  <c r="T4038" i="6"/>
  <c r="W4080" i="6"/>
  <c r="R4033" i="6"/>
  <c r="S4033" i="6" s="1"/>
  <c r="T4033" i="6" s="1"/>
  <c r="R4101" i="6"/>
  <c r="T4101" i="6" s="1"/>
  <c r="S4101" i="6"/>
  <c r="R4075" i="6"/>
  <c r="S4075" i="6"/>
  <c r="R4008" i="6"/>
  <c r="S4008" i="6" s="1"/>
  <c r="T4008" i="6" s="1"/>
  <c r="W4012" i="6"/>
  <c r="W4109" i="6"/>
  <c r="W4064" i="6"/>
  <c r="W4037" i="6"/>
  <c r="W4117" i="6"/>
  <c r="R4116" i="6"/>
  <c r="S4116" i="6" s="1"/>
  <c r="R4098" i="6"/>
  <c r="S4098" i="6" s="1"/>
  <c r="W4095" i="6"/>
  <c r="W4035" i="6"/>
  <c r="W4092" i="6"/>
  <c r="R4026" i="6"/>
  <c r="S4026" i="6"/>
  <c r="W3979" i="6"/>
  <c r="R4032" i="6"/>
  <c r="S4032" i="6" s="1"/>
  <c r="T4032" i="6" s="1"/>
  <c r="R4009" i="6"/>
  <c r="S4009" i="6" s="1"/>
  <c r="W4036" i="6"/>
  <c r="W3971" i="6"/>
  <c r="W3978" i="6"/>
  <c r="R3974" i="6"/>
  <c r="S3974" i="6" s="1"/>
  <c r="W4082" i="6"/>
  <c r="R4019" i="6"/>
  <c r="S4019" i="6" s="1"/>
  <c r="R3970" i="6"/>
  <c r="S3970" i="6" s="1"/>
  <c r="W4106" i="6"/>
  <c r="W4002" i="6"/>
  <c r="R4010" i="6"/>
  <c r="S4010" i="6" s="1"/>
  <c r="R4097" i="6"/>
  <c r="S4097" i="6" s="1"/>
  <c r="R4047" i="6"/>
  <c r="S4047" i="6" s="1"/>
  <c r="T4047" i="6" s="1"/>
  <c r="W4041" i="6"/>
  <c r="W4112" i="6"/>
  <c r="R4025" i="6"/>
  <c r="S4025" i="6" s="1"/>
  <c r="T4025" i="6" s="1"/>
  <c r="R4007" i="6"/>
  <c r="S4007" i="6"/>
  <c r="T4007" i="6" s="1"/>
  <c r="R4049" i="6"/>
  <c r="S4049" i="6" s="1"/>
  <c r="W4091" i="6"/>
  <c r="W4078" i="6"/>
  <c r="W4029" i="6"/>
  <c r="W4105" i="6"/>
  <c r="W4071" i="6"/>
  <c r="R4113" i="6"/>
  <c r="S4113" i="6" s="1"/>
  <c r="R4118" i="6"/>
  <c r="S4118" i="6" s="1"/>
  <c r="T4118" i="6" s="1"/>
  <c r="W4063" i="6"/>
  <c r="R4102" i="6"/>
  <c r="S4102" i="6" s="1"/>
  <c r="R4111" i="6"/>
  <c r="S4111" i="6"/>
  <c r="T4111" i="6" s="1"/>
  <c r="W4067" i="6"/>
  <c r="W4068" i="6"/>
  <c r="W4086" i="6"/>
  <c r="R3988" i="6"/>
  <c r="S3988" i="6" s="1"/>
  <c r="T3988" i="6" s="1"/>
  <c r="R4014" i="6"/>
  <c r="S4014" i="6" s="1"/>
  <c r="F1294" i="13"/>
  <c r="F775" i="13"/>
  <c r="F1034" i="13"/>
  <c r="F255" i="13"/>
  <c r="R4104" i="6"/>
  <c r="S4104" i="6" s="1"/>
  <c r="R3992" i="6"/>
  <c r="S3992" i="6" s="1"/>
  <c r="T3992" i="6" s="1"/>
  <c r="W4114" i="6"/>
  <c r="W4045" i="6"/>
  <c r="W3977" i="6"/>
  <c r="R4004" i="6"/>
  <c r="S4004" i="6" s="1"/>
  <c r="W4061" i="6"/>
  <c r="R4059" i="6"/>
  <c r="S4059" i="6" s="1"/>
  <c r="W4030" i="6"/>
  <c r="W3954" i="6"/>
  <c r="R4040" i="6"/>
  <c r="S4040" i="6" s="1"/>
  <c r="T4040" i="6" s="1"/>
  <c r="R4015" i="6"/>
  <c r="S4015" i="6" s="1"/>
  <c r="W3985" i="6"/>
  <c r="R4044" i="6"/>
  <c r="S4044" i="6" s="1"/>
  <c r="R3990" i="6"/>
  <c r="S3990" i="6"/>
  <c r="T3990" i="6"/>
  <c r="R3982" i="6"/>
  <c r="S3982" i="6" s="1"/>
  <c r="W4018" i="6"/>
  <c r="R3994" i="6"/>
  <c r="S3994" i="6" s="1"/>
  <c r="W4022" i="6"/>
  <c r="W4094" i="6"/>
  <c r="R4089" i="6"/>
  <c r="S4089" i="6"/>
  <c r="T4089" i="6" s="1"/>
  <c r="R3996" i="6"/>
  <c r="S3996" i="6" s="1"/>
  <c r="R3958" i="6"/>
  <c r="S3958" i="6" s="1"/>
  <c r="R3887" i="6"/>
  <c r="S3887" i="6" s="1"/>
  <c r="T3887" i="6" s="1"/>
  <c r="F3352" i="13"/>
  <c r="W3897" i="6"/>
  <c r="W3892" i="6"/>
  <c r="W3861"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R4137" i="6"/>
  <c r="S4137" i="6" s="1"/>
  <c r="R4129" i="6"/>
  <c r="T4129" i="6" s="1"/>
  <c r="S4129" i="6"/>
  <c r="T4041" i="6"/>
  <c r="W4130" i="6"/>
  <c r="R3959" i="6"/>
  <c r="S3959" i="6" s="1"/>
  <c r="W3886" i="6"/>
  <c r="W3857" i="6"/>
  <c r="W4124" i="6"/>
  <c r="R3962" i="6"/>
  <c r="S3962" i="6" s="1"/>
  <c r="R3853" i="6"/>
  <c r="S3853" i="6"/>
  <c r="R3863" i="6"/>
  <c r="S3863" i="6" s="1"/>
  <c r="W3909" i="6"/>
  <c r="R4073" i="6"/>
  <c r="S4073" i="6" s="1"/>
  <c r="R3957" i="6"/>
  <c r="S3957" i="6" s="1"/>
  <c r="T3957" i="6" s="1"/>
  <c r="W4076" i="6"/>
  <c r="R3916" i="6"/>
  <c r="S3916" i="6"/>
  <c r="T3916" i="6" s="1"/>
  <c r="W4128" i="6"/>
  <c r="R3956" i="6"/>
  <c r="W3899" i="6"/>
  <c r="W4134" i="6"/>
  <c r="W3942" i="6"/>
  <c r="R3843" i="6"/>
  <c r="S3843" i="6" s="1"/>
  <c r="R3855" i="6"/>
  <c r="S3855" i="6" s="1"/>
  <c r="T4012" i="6"/>
  <c r="W4132" i="6"/>
  <c r="R4053" i="6"/>
  <c r="S4053" i="6" s="1"/>
  <c r="T4053" i="6" s="1"/>
  <c r="W4898" i="6"/>
  <c r="R4054" i="6"/>
  <c r="S4054" i="6" s="1"/>
  <c r="W3911" i="6"/>
  <c r="R3884" i="6"/>
  <c r="S3884" i="6" s="1"/>
  <c r="W3858" i="6"/>
  <c r="R3894" i="6"/>
  <c r="W3964" i="6"/>
  <c r="W3929" i="6"/>
  <c r="W3885" i="6"/>
  <c r="R3914" i="6"/>
  <c r="S3914" i="6" s="1"/>
  <c r="W3901" i="6"/>
  <c r="W3908" i="6"/>
  <c r="W3872" i="6"/>
  <c r="T4067" i="6"/>
  <c r="S4043" i="6"/>
  <c r="T4043" i="6" s="1"/>
  <c r="W4136" i="6"/>
  <c r="R4052" i="6"/>
  <c r="X5115" i="6"/>
  <c r="X5432" i="6"/>
  <c r="R3882" i="6"/>
  <c r="S3882" i="6" s="1"/>
  <c r="T3882" i="6" s="1"/>
  <c r="W3875" i="6"/>
  <c r="R3896" i="6"/>
  <c r="S3896" i="6"/>
  <c r="R4121" i="6"/>
  <c r="S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s="1"/>
  <c r="W3931" i="6"/>
  <c r="R3854" i="6"/>
  <c r="S3854" i="6" s="1"/>
  <c r="R3862" i="6"/>
  <c r="S3862" i="6" s="1"/>
  <c r="W3924" i="6"/>
  <c r="X3924" i="6" s="1"/>
  <c r="W3902" i="6"/>
  <c r="R3945" i="6"/>
  <c r="S3945" i="6"/>
  <c r="W3856" i="6"/>
  <c r="R3928" i="6"/>
  <c r="T3928" i="6" s="1"/>
  <c r="S3928" i="6"/>
  <c r="W3940" i="6"/>
  <c r="W3933" i="6"/>
  <c r="W3860" i="6"/>
  <c r="T4036" i="6"/>
  <c r="R4126" i="6"/>
  <c r="S4126" i="6" s="1"/>
  <c r="W4126" i="6"/>
  <c r="W3949" i="6"/>
  <c r="W3947" i="6"/>
  <c r="R3944" i="6"/>
  <c r="S3944" i="6"/>
  <c r="T3944" i="6" s="1"/>
  <c r="R4123" i="6"/>
  <c r="S4123" i="6" s="1"/>
  <c r="W4123" i="6"/>
  <c r="T3998" i="6"/>
  <c r="X5408" i="6"/>
  <c r="R4139" i="6"/>
  <c r="S4139" i="6" s="1"/>
  <c r="T4139" i="6" s="1"/>
  <c r="X5249" i="6"/>
  <c r="X5294" i="6"/>
  <c r="X5340" i="6"/>
  <c r="X5477" i="6"/>
  <c r="X5543" i="6"/>
  <c r="W4120" i="6"/>
  <c r="W4138" i="6"/>
  <c r="X5183" i="6"/>
  <c r="X5205" i="6"/>
  <c r="W4055" i="6"/>
  <c r="X5137" i="6"/>
  <c r="S3933" i="6"/>
  <c r="T3933" i="6" s="1"/>
  <c r="S3892" i="6"/>
  <c r="T3892" i="6"/>
  <c r="R3955" i="6"/>
  <c r="S3955" i="6" s="1"/>
  <c r="T3955" i="6" s="1"/>
  <c r="T3924" i="6"/>
  <c r="T3984" i="6"/>
  <c r="T3902" i="6"/>
  <c r="R3932" i="6"/>
  <c r="W3950" i="6"/>
  <c r="R3952" i="6"/>
  <c r="S3952" i="6" s="1"/>
  <c r="R3874" i="6"/>
  <c r="S3874" i="6" s="1"/>
  <c r="S4078" i="6"/>
  <c r="T4078" i="6" s="1"/>
  <c r="S4029" i="6"/>
  <c r="T4029" i="6"/>
  <c r="R3961" i="6"/>
  <c r="S3961" i="6" s="1"/>
  <c r="W3939" i="6"/>
  <c r="R3925" i="6"/>
  <c r="S4086" i="6"/>
  <c r="T4086" i="6" s="1"/>
  <c r="S4035" i="6"/>
  <c r="T4035" i="6" s="1"/>
  <c r="W3953" i="6"/>
  <c r="R3953" i="6"/>
  <c r="S3953" i="6" s="1"/>
  <c r="R3910" i="6"/>
  <c r="S3910" i="6" s="1"/>
  <c r="R3922" i="6"/>
  <c r="S3922" i="6" s="1"/>
  <c r="W3922" i="6"/>
  <c r="W3923" i="6"/>
  <c r="X3923" i="6" s="1"/>
  <c r="R3868" i="6"/>
  <c r="S4128" i="6"/>
  <c r="T4128" i="6" s="1"/>
  <c r="S4042" i="6"/>
  <c r="T4042" i="6"/>
  <c r="R3919" i="6"/>
  <c r="S3919" i="6" s="1"/>
  <c r="T3919" i="6" s="1"/>
  <c r="T4114" i="6"/>
  <c r="S4107" i="6"/>
  <c r="T4107" i="6"/>
  <c r="S4046" i="6"/>
  <c r="T4046" i="6" s="1"/>
  <c r="S4080" i="6"/>
  <c r="T4080" i="6"/>
  <c r="S4011" i="6"/>
  <c r="T4011" i="6" s="1"/>
  <c r="S4127" i="6"/>
  <c r="T4127" i="6" s="1"/>
  <c r="S4130" i="6"/>
  <c r="T4130" i="6" s="1"/>
  <c r="S4136" i="6"/>
  <c r="T4136" i="6" s="1"/>
  <c r="T3857" i="6"/>
  <c r="S3908" i="6"/>
  <c r="S3942" i="6"/>
  <c r="T3942" i="6" s="1"/>
  <c r="S4112" i="6"/>
  <c r="S4068" i="6"/>
  <c r="S4085" i="6"/>
  <c r="T4085" i="6" s="1"/>
  <c r="W3898" i="6"/>
  <c r="T4132" i="6"/>
  <c r="R4133" i="6"/>
  <c r="S4133" i="6" s="1"/>
  <c r="W4133" i="6"/>
  <c r="S4120" i="6"/>
  <c r="T4120" i="6"/>
  <c r="S4122" i="6"/>
  <c r="T4122" i="6"/>
  <c r="S4131" i="6"/>
  <c r="T4131" i="6" s="1"/>
  <c r="T4134" i="6"/>
  <c r="T4051" i="6"/>
  <c r="R4140" i="6"/>
  <c r="T4055" i="6"/>
  <c r="W4122" i="6"/>
  <c r="W4127" i="6"/>
  <c r="W4125" i="6"/>
  <c r="W4135" i="6"/>
  <c r="W4131"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3987" i="6"/>
  <c r="T4075" i="6"/>
  <c r="T4026" i="6"/>
  <c r="S4140" i="6"/>
  <c r="T4140" i="6" s="1"/>
  <c r="S3868" i="6"/>
  <c r="S3932" i="6"/>
  <c r="T3932" i="6"/>
  <c r="H139" i="10" l="1"/>
  <c r="S3947" i="6"/>
  <c r="T3947" i="6"/>
  <c r="S3946" i="6"/>
  <c r="T3946" i="6" s="1"/>
  <c r="S3888" i="6"/>
  <c r="T3888" i="6" s="1"/>
  <c r="S3950" i="6"/>
  <c r="T3950" i="6" s="1"/>
  <c r="S3907" i="6"/>
  <c r="T3907" i="6"/>
  <c r="S3898" i="6"/>
  <c r="T3898" i="6" s="1"/>
  <c r="R3893" i="6"/>
  <c r="S3893" i="6" s="1"/>
  <c r="T3854" i="6"/>
  <c r="T3853" i="6"/>
  <c r="T3996" i="6"/>
  <c r="T3897" i="6"/>
  <c r="T4048" i="6"/>
  <c r="W3915" i="6"/>
  <c r="T4004" i="6"/>
  <c r="T4110" i="6"/>
  <c r="W3943" i="6"/>
  <c r="W3907" i="6"/>
  <c r="T4068" i="6"/>
  <c r="T3945" i="6"/>
  <c r="T3922" i="6"/>
  <c r="T4052" i="6"/>
  <c r="W5644" i="6"/>
  <c r="W5645" i="6"/>
  <c r="S3925" i="6"/>
  <c r="T3925" i="6" s="1"/>
  <c r="S4052" i="6"/>
  <c r="T3896" i="6"/>
  <c r="R3903" i="6"/>
  <c r="R3883" i="6"/>
  <c r="S3883" i="6" s="1"/>
  <c r="T3883" i="6" s="1"/>
  <c r="T4000" i="6"/>
  <c r="T3908" i="6"/>
  <c r="S3976" i="6"/>
  <c r="T3976" i="6" s="1"/>
  <c r="W3973" i="6"/>
  <c r="R3905" i="6"/>
  <c r="R3866" i="6"/>
  <c r="S3866" i="6" s="1"/>
  <c r="T3959" i="6"/>
  <c r="T4137" i="6"/>
  <c r="T4059" i="6"/>
  <c r="R3889" i="6"/>
  <c r="S3889" i="6" s="1"/>
  <c r="W3867" i="6"/>
  <c r="W3930" i="6"/>
  <c r="T4044" i="6"/>
  <c r="T3872" i="6"/>
  <c r="W3912" i="6"/>
  <c r="T3868" i="6"/>
  <c r="T3864" i="6"/>
  <c r="R3845" i="6"/>
  <c r="R3859" i="6"/>
  <c r="T4013" i="6"/>
  <c r="T4058" i="6"/>
  <c r="T4061" i="6"/>
  <c r="T4112" i="6"/>
  <c r="X5816" i="6"/>
  <c r="X6406" i="6"/>
  <c r="X5590" i="6"/>
  <c r="T4117" i="6"/>
  <c r="T4037" i="6"/>
  <c r="S4061" i="6"/>
  <c r="X5861" i="6"/>
  <c r="X6520" i="6"/>
  <c r="X5704" i="6"/>
  <c r="X5793" i="6"/>
  <c r="X6655" i="6"/>
  <c r="X6950" i="6"/>
  <c r="X6247" i="6"/>
  <c r="W6985" i="6"/>
  <c r="X5680" i="6"/>
  <c r="X6748" i="6"/>
  <c r="X6451" i="6"/>
  <c r="X6498" i="6"/>
  <c r="X6859" i="6"/>
  <c r="X5726" i="6"/>
  <c r="X6971" i="6"/>
  <c r="S3873" i="6"/>
  <c r="T3873" i="6" s="1"/>
  <c r="S3926" i="6"/>
  <c r="T3926" i="6" s="1"/>
  <c r="S3943" i="6"/>
  <c r="T3943" i="6" s="1"/>
  <c r="S3867" i="6"/>
  <c r="T3867" i="6" s="1"/>
  <c r="H3223" i="13"/>
  <c r="I3223" i="13" s="1"/>
  <c r="R3904" i="6"/>
  <c r="F1967" i="13"/>
  <c r="T4019" i="6"/>
  <c r="T4016" i="6"/>
  <c r="S3979" i="6"/>
  <c r="T3979" i="6"/>
  <c r="S4062" i="6"/>
  <c r="T4062" i="6" s="1"/>
  <c r="T3952" i="6"/>
  <c r="T3862" i="6"/>
  <c r="T3974" i="6"/>
  <c r="F2227" i="13"/>
  <c r="T4023" i="6"/>
  <c r="T3931" i="6"/>
  <c r="T4102" i="6"/>
  <c r="S4056" i="6"/>
  <c r="T4056" i="6" s="1"/>
  <c r="T4001" i="6"/>
  <c r="F2076" i="13"/>
  <c r="R3869" i="6"/>
  <c r="T3906" i="6"/>
  <c r="T3939" i="6"/>
  <c r="T3866" i="6"/>
  <c r="T4015" i="6"/>
  <c r="T4104" i="6"/>
  <c r="T3969" i="6"/>
  <c r="T3962" i="6"/>
  <c r="W3926" i="6"/>
  <c r="S3894" i="6"/>
  <c r="T3894" i="6" s="1"/>
  <c r="S3956" i="6"/>
  <c r="T3956" i="6" s="1"/>
  <c r="W3921" i="6"/>
  <c r="T4098" i="6"/>
  <c r="R3927" i="6"/>
  <c r="R3920" i="6"/>
  <c r="S4057" i="6"/>
  <c r="T4057" i="6" s="1"/>
  <c r="R4108" i="6"/>
  <c r="W4108" i="6"/>
  <c r="T3961" i="6"/>
  <c r="T3874" i="6"/>
  <c r="T4123" i="6"/>
  <c r="T3994" i="6"/>
  <c r="T3986" i="6"/>
  <c r="T4024" i="6"/>
  <c r="T4116" i="6"/>
  <c r="T3899" i="6"/>
  <c r="T3871" i="6"/>
  <c r="S3860" i="6"/>
  <c r="T3860" i="6" s="1"/>
  <c r="S3971" i="6"/>
  <c r="T3971" i="6" s="1"/>
  <c r="S4077" i="6"/>
  <c r="T4077" i="6" s="1"/>
  <c r="W3989" i="6"/>
  <c r="R3989" i="6"/>
  <c r="T3893"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4031" i="6"/>
  <c r="T3909" i="6"/>
  <c r="F1555" i="13"/>
  <c r="F516" i="13"/>
  <c r="T4063" i="6"/>
  <c r="T4003" i="6"/>
  <c r="S4091" i="6"/>
  <c r="T4091" i="6" s="1"/>
  <c r="T4060" i="6"/>
  <c r="R3865" i="6"/>
  <c r="T4126" i="6"/>
  <c r="T3884" i="6"/>
  <c r="W3951" i="6"/>
  <c r="T4014" i="6"/>
  <c r="T4010" i="6"/>
  <c r="T3914" i="6"/>
  <c r="T3982" i="6"/>
  <c r="T4084" i="6"/>
  <c r="T4099" i="6"/>
  <c r="T4066" i="6"/>
  <c r="T4125" i="6"/>
  <c r="W3876" i="6"/>
  <c r="E2182" i="13"/>
  <c r="T3965" i="6"/>
  <c r="T3901" i="6"/>
  <c r="T4006" i="6"/>
  <c r="T3863" i="6"/>
  <c r="F2270" i="13"/>
  <c r="S4082" i="6"/>
  <c r="T4082" i="6" s="1"/>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22"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S3859" i="6" l="1"/>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5"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<sst xmlns="http://schemas.openxmlformats.org/spreadsheetml/2006/main" count="712" uniqueCount="214">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</sst>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8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0" fontId="0" fillId="0" borderId="0" xfId="0" applyAlignment="1">
      <alignment horizont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41" fontId="4" fillId="0" borderId="2"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0" fontId="4" fillId="0" borderId="33" xfId="0"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2" xfId="0" applyNumberFormat="1"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3" fillId="0" borderId="32"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3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7023" activePane="bottomLeft" state="frozen"/>
      <selection pane="bottomLeft" activeCell="F7036" sqref="F7036"/>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6" customWidth="1"/>
    <col min="22" max="22" width="8.5546875" style="36" bestFit="1" customWidth="1"/>
    <col min="23" max="23" width="10.33203125" style="340" customWidth="1"/>
    <col min="24" max="24" width="9.109375" style="530" bestFit="1" customWidth="1"/>
    <col min="25" max="252" width="8.88671875" style="7" customWidth="1"/>
    <col min="253" max="16384" width="8.88671875" style="7"/>
  </cols>
  <sheetData>
    <row r="1" spans="1:24" ht="15" customHeight="1">
      <c r="A1" s="1553" t="s">
        <v>0</v>
      </c>
      <c r="B1" s="1555"/>
      <c r="C1" s="1555"/>
      <c r="D1" s="1555"/>
      <c r="E1" s="1555"/>
      <c r="F1" s="1559" t="s">
        <v>1</v>
      </c>
      <c r="G1" s="1559"/>
      <c r="H1" s="1556" t="s">
        <v>2</v>
      </c>
      <c r="I1" s="1556"/>
      <c r="J1" s="398" t="s">
        <v>3</v>
      </c>
      <c r="K1" s="1540" t="s">
        <v>4</v>
      </c>
      <c r="L1" s="1563" t="s">
        <v>5</v>
      </c>
      <c r="M1" s="1565" t="s">
        <v>6</v>
      </c>
      <c r="N1" s="1567" t="s">
        <v>7</v>
      </c>
      <c r="O1" s="1560" t="s">
        <v>8</v>
      </c>
      <c r="P1" s="1549" t="s">
        <v>9</v>
      </c>
      <c r="Q1" s="1549"/>
      <c r="R1" s="1549"/>
      <c r="S1" s="1549"/>
      <c r="T1" s="1549"/>
      <c r="U1" s="1549"/>
      <c r="V1" s="1544" t="s">
        <v>7</v>
      </c>
      <c r="W1" s="1542" t="s">
        <v>10</v>
      </c>
      <c r="X1" s="1569" t="s">
        <v>11</v>
      </c>
    </row>
    <row r="2" spans="1:24" ht="13.5" customHeight="1" thickBot="1">
      <c r="A2" s="1554"/>
      <c r="B2" s="162" t="s">
        <v>12</v>
      </c>
      <c r="C2" s="117" t="s">
        <v>13</v>
      </c>
      <c r="D2" s="117" t="s">
        <v>14</v>
      </c>
      <c r="E2" s="117" t="s">
        <v>15</v>
      </c>
      <c r="F2" s="161" t="s">
        <v>16</v>
      </c>
      <c r="G2" s="161" t="s">
        <v>17</v>
      </c>
      <c r="H2" s="142" t="s">
        <v>18</v>
      </c>
      <c r="I2" s="143" t="s">
        <v>19</v>
      </c>
      <c r="J2" s="397" t="s">
        <v>20</v>
      </c>
      <c r="K2" s="1541"/>
      <c r="L2" s="1564"/>
      <c r="M2" s="1566"/>
      <c r="N2" s="1568"/>
      <c r="O2" s="1561"/>
      <c r="P2" s="192" t="s">
        <v>9</v>
      </c>
      <c r="Q2" s="163" t="s">
        <v>21</v>
      </c>
      <c r="R2" s="163"/>
      <c r="S2" s="163"/>
      <c r="T2" s="163"/>
      <c r="U2" s="164" t="s">
        <v>22</v>
      </c>
      <c r="V2" s="1545"/>
      <c r="W2" s="1543"/>
      <c r="X2" s="1570"/>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51" t="s">
        <v>23</v>
      </c>
      <c r="R2310" s="1551"/>
      <c r="S2310" s="1551"/>
      <c r="T2310" s="1551"/>
      <c r="U2310" s="1551"/>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51"/>
      <c r="R2311" s="1551"/>
      <c r="S2311" s="1551"/>
      <c r="T2311" s="1551"/>
      <c r="U2311" s="1551"/>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51"/>
      <c r="R2312" s="1551"/>
      <c r="S2312" s="1551"/>
      <c r="T2312" s="1551"/>
      <c r="U2312" s="1551"/>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51"/>
      <c r="R2313" s="1551"/>
      <c r="S2313" s="1551"/>
      <c r="T2313" s="1551"/>
      <c r="U2313" s="1551"/>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51"/>
      <c r="R2314" s="1551"/>
      <c r="S2314" s="1551"/>
      <c r="T2314" s="1551"/>
      <c r="U2314" s="1551"/>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51"/>
      <c r="R2315" s="1551"/>
      <c r="S2315" s="1551"/>
      <c r="T2315" s="1551"/>
      <c r="U2315" s="1551"/>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551" t="s">
        <v>24</v>
      </c>
      <c r="G2345" s="1551"/>
      <c r="H2345" s="1551"/>
      <c r="I2345" s="1551"/>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551"/>
      <c r="G2346" s="1551"/>
      <c r="H2346" s="1551"/>
      <c r="I2346" s="1551"/>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27" t="s">
        <v>23</v>
      </c>
      <c r="R2362" s="1527"/>
      <c r="S2362" s="1527"/>
      <c r="T2362" s="1527"/>
      <c r="U2362" s="1527"/>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22"/>
      <c r="R2363" s="1522"/>
      <c r="S2363" s="1522"/>
      <c r="T2363" s="1522"/>
      <c r="U2363" s="1522"/>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22"/>
      <c r="R2364" s="1522"/>
      <c r="S2364" s="1522"/>
      <c r="T2364" s="1522"/>
      <c r="U2364" s="1522"/>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22"/>
      <c r="R2365" s="1522"/>
      <c r="S2365" s="1522"/>
      <c r="T2365" s="1522"/>
      <c r="U2365" s="1522"/>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553" t="s">
        <v>25</v>
      </c>
      <c r="G2380" s="1553"/>
      <c r="H2380" s="1553"/>
      <c r="I2380" s="1553"/>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27" t="s">
        <v>23</v>
      </c>
      <c r="R2469" s="1527"/>
      <c r="S2469" s="1527"/>
      <c r="T2469" s="1527"/>
      <c r="U2469" s="1527"/>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22"/>
      <c r="R2470" s="1522"/>
      <c r="S2470" s="1522"/>
      <c r="T2470" s="1522"/>
      <c r="U2470" s="1522"/>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22"/>
      <c r="R2471" s="1522"/>
      <c r="S2471" s="1522"/>
      <c r="T2471" s="1522"/>
      <c r="U2471" s="1522"/>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22"/>
      <c r="R2472" s="1522"/>
      <c r="S2472" s="1522"/>
      <c r="T2472" s="1522"/>
      <c r="U2472" s="1522"/>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22"/>
      <c r="R2473" s="1522"/>
      <c r="S2473" s="1522"/>
      <c r="T2473" s="1522"/>
      <c r="U2473" s="1522"/>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562" t="s">
        <v>23</v>
      </c>
      <c r="G2529" s="1562"/>
      <c r="H2529" s="1562"/>
      <c r="I2529" s="1562"/>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562"/>
      <c r="G2530" s="1562"/>
      <c r="H2530" s="1562"/>
      <c r="I2530" s="1562"/>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562"/>
      <c r="G2531" s="1562"/>
      <c r="H2531" s="1562"/>
      <c r="I2531" s="1562"/>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72" t="s">
        <v>23</v>
      </c>
      <c r="R2534" s="1546"/>
      <c r="S2534" s="1546"/>
      <c r="T2534" s="1546"/>
      <c r="U2534" s="1546"/>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22" t="s">
        <v>23</v>
      </c>
      <c r="R2559" s="1522"/>
      <c r="S2559" s="1522"/>
      <c r="T2559" s="1522"/>
      <c r="U2559" s="1522"/>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22"/>
      <c r="R2560" s="1522"/>
      <c r="S2560" s="1522"/>
      <c r="T2560" s="1522"/>
      <c r="U2560" s="1522"/>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22"/>
      <c r="R2561" s="1522"/>
      <c r="S2561" s="1522"/>
      <c r="T2561" s="1522"/>
      <c r="U2561" s="1522"/>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22"/>
      <c r="R2562" s="1522"/>
      <c r="S2562" s="1522"/>
      <c r="T2562" s="1522"/>
      <c r="U2562" s="1522"/>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22"/>
      <c r="R2563" s="1522"/>
      <c r="S2563" s="1522"/>
      <c r="T2563" s="1522"/>
      <c r="U2563" s="1522"/>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22"/>
      <c r="R2564" s="1522"/>
      <c r="S2564" s="1522"/>
      <c r="T2564" s="1522"/>
      <c r="U2564" s="1522"/>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37" t="s">
        <v>27</v>
      </c>
      <c r="G2592" s="1537"/>
      <c r="H2592" s="1537"/>
      <c r="I2592" s="1537"/>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37"/>
      <c r="G2593" s="1537"/>
      <c r="H2593" s="1537"/>
      <c r="I2593" s="1537"/>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22" t="s">
        <v>28</v>
      </c>
      <c r="R2602" s="1522"/>
      <c r="S2602" s="1522"/>
      <c r="T2602" s="1522"/>
      <c r="U2602" s="1522"/>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27" t="s">
        <v>23</v>
      </c>
      <c r="R2621" s="1527"/>
      <c r="S2621" s="1527"/>
      <c r="T2621" s="1527"/>
      <c r="U2621" s="1527"/>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22"/>
      <c r="R2622" s="1522"/>
      <c r="S2622" s="1522"/>
      <c r="T2622" s="1522"/>
      <c r="U2622" s="1522"/>
      <c r="V2622" s="209"/>
      <c r="W2622" s="340">
        <f t="shared" si="60"/>
        <v>0</v>
      </c>
    </row>
    <row r="2623" spans="1:23" ht="15" customHeight="1">
      <c r="A2623" s="3">
        <v>39573</v>
      </c>
      <c r="B2623" s="9">
        <v>0</v>
      </c>
      <c r="C2623" s="213"/>
      <c r="D2623" s="213"/>
      <c r="E2623" s="213"/>
      <c r="F2623" s="1537" t="s">
        <v>23</v>
      </c>
      <c r="G2623" s="1537"/>
      <c r="H2623" s="1537"/>
      <c r="I2623" s="1537"/>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37" t="s">
        <v>29</v>
      </c>
      <c r="G2638" s="1537"/>
      <c r="H2638" s="1537"/>
      <c r="I2638" s="1537"/>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22" t="s">
        <v>23</v>
      </c>
      <c r="R2648" s="1522"/>
      <c r="S2648" s="1522"/>
      <c r="T2648" s="1522"/>
      <c r="U2648" s="1522"/>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37" t="s">
        <v>30</v>
      </c>
      <c r="G2703" s="1537"/>
      <c r="H2703" s="1537"/>
      <c r="I2703" s="1537"/>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47" t="s">
        <v>31</v>
      </c>
      <c r="R2718" s="1547"/>
      <c r="S2718" s="1547"/>
      <c r="T2718" s="1547"/>
      <c r="U2718" s="1547"/>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47" t="s">
        <v>32</v>
      </c>
      <c r="R2728" s="1547"/>
      <c r="S2728" s="1547"/>
      <c r="T2728" s="1547"/>
      <c r="U2728" s="1547"/>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47"/>
      <c r="R2729" s="1547"/>
      <c r="S2729" s="1547"/>
      <c r="T2729" s="1547"/>
      <c r="U2729" s="1547"/>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47"/>
      <c r="R2730" s="1547"/>
      <c r="S2730" s="1547"/>
      <c r="T2730" s="1547"/>
      <c r="U2730" s="1547"/>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47"/>
      <c r="R2731" s="1547"/>
      <c r="S2731" s="1547"/>
      <c r="T2731" s="1547"/>
      <c r="U2731" s="1547"/>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47"/>
      <c r="R2732" s="1547"/>
      <c r="S2732" s="1547"/>
      <c r="T2732" s="1547"/>
      <c r="U2732" s="1547"/>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37" t="s">
        <v>33</v>
      </c>
      <c r="G2791" s="1537"/>
      <c r="H2791" s="1537"/>
      <c r="I2791" s="1537"/>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37"/>
      <c r="G2792" s="1537"/>
      <c r="H2792" s="1537"/>
      <c r="I2792" s="1537"/>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48" t="s">
        <v>23</v>
      </c>
      <c r="R2796" s="1548"/>
      <c r="S2796" s="1548"/>
      <c r="T2796" s="1548"/>
      <c r="U2796" s="1548"/>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22" t="s">
        <v>23</v>
      </c>
      <c r="R2812" s="1522"/>
      <c r="S2812" s="1522"/>
      <c r="T2812" s="1522"/>
      <c r="U2812" s="1522"/>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22"/>
      <c r="R2813" s="1522"/>
      <c r="S2813" s="1522"/>
      <c r="T2813" s="1522"/>
      <c r="U2813" s="1522"/>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22"/>
      <c r="R2814" s="1522"/>
      <c r="S2814" s="1522"/>
      <c r="T2814" s="1522"/>
      <c r="U2814" s="1522"/>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22"/>
      <c r="R2815" s="1522"/>
      <c r="S2815" s="1522"/>
      <c r="T2815" s="1522"/>
      <c r="U2815" s="1522"/>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46"/>
      <c r="R2816" s="1546"/>
      <c r="S2816" s="1546"/>
      <c r="T2816" s="1546"/>
      <c r="U2816" s="1546"/>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22" t="s">
        <v>23</v>
      </c>
      <c r="R2862" s="1522"/>
      <c r="S2862" s="1522"/>
      <c r="T2862" s="1522"/>
      <c r="U2862" s="1522"/>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37" t="s">
        <v>27</v>
      </c>
      <c r="G2866" s="1537"/>
      <c r="H2866" s="1537"/>
      <c r="I2866" s="1537"/>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37"/>
      <c r="G2867" s="1537"/>
      <c r="H2867" s="1537"/>
      <c r="I2867" s="1537"/>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27" t="s">
        <v>23</v>
      </c>
      <c r="R2881" s="1527"/>
      <c r="S2881" s="1527"/>
      <c r="T2881" s="1527"/>
      <c r="U2881" s="1527"/>
      <c r="V2881" s="37"/>
      <c r="W2881" s="340" t="e">
        <f t="shared" si="68"/>
        <v>#VALUE!</v>
      </c>
    </row>
    <row r="2882" spans="1:23" ht="15" customHeight="1">
      <c r="A2882" s="3">
        <v>39937</v>
      </c>
      <c r="B2882" s="9">
        <v>0</v>
      </c>
      <c r="C2882" s="213"/>
      <c r="D2882" s="213"/>
      <c r="E2882" s="213"/>
      <c r="F2882" s="1537" t="s">
        <v>23</v>
      </c>
      <c r="G2882" s="1537"/>
      <c r="H2882" s="1537"/>
      <c r="I2882" s="1537"/>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37" t="s">
        <v>34</v>
      </c>
      <c r="G2897" s="1537"/>
      <c r="H2897" s="1537"/>
      <c r="I2897" s="1537"/>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22" t="s">
        <v>23</v>
      </c>
      <c r="R2900" s="1522"/>
      <c r="S2900" s="1522"/>
      <c r="T2900" s="1522"/>
      <c r="U2900" s="1522"/>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46"/>
      <c r="R2901" s="1546"/>
      <c r="S2901" s="1546"/>
      <c r="T2901" s="1546"/>
      <c r="U2901" s="1546"/>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28" t="s">
        <v>23</v>
      </c>
      <c r="R2989" s="1528"/>
      <c r="S2989" s="1528"/>
      <c r="T2989" s="1528"/>
      <c r="U2989" s="1528"/>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50"/>
      <c r="R2990" s="1550"/>
      <c r="S2990" s="1550"/>
      <c r="T2990" s="1550"/>
      <c r="U2990" s="1550"/>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50"/>
      <c r="R2991" s="1550"/>
      <c r="S2991" s="1550"/>
      <c r="T2991" s="1550"/>
      <c r="U2991" s="1550"/>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50"/>
      <c r="R2992" s="1550"/>
      <c r="S2992" s="1550"/>
      <c r="T2992" s="1550"/>
      <c r="U2992" s="1550"/>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50"/>
      <c r="R2993" s="1550"/>
      <c r="S2993" s="1550"/>
      <c r="T2993" s="1550"/>
      <c r="U2993" s="1550"/>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50"/>
      <c r="R2994" s="1550"/>
      <c r="S2994" s="1550"/>
      <c r="T2994" s="1550"/>
      <c r="U2994" s="1550"/>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37" t="s">
        <v>35</v>
      </c>
      <c r="G3050" s="1537"/>
      <c r="H3050" s="1537"/>
      <c r="I3050" s="1537"/>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37"/>
      <c r="G3051" s="1537"/>
      <c r="H3051" s="1537"/>
      <c r="I3051" s="1537"/>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22" t="s">
        <v>36</v>
      </c>
      <c r="R3085" s="1522"/>
      <c r="S3085" s="1522"/>
      <c r="T3085" s="1522"/>
      <c r="U3085" s="1522"/>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22"/>
      <c r="R3086" s="1522"/>
      <c r="S3086" s="1522"/>
      <c r="T3086" s="1522"/>
      <c r="U3086" s="1522"/>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22"/>
      <c r="R3087" s="1522"/>
      <c r="S3087" s="1522"/>
      <c r="T3087" s="1522"/>
      <c r="U3087" s="1522"/>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22"/>
      <c r="R3088" s="1522"/>
      <c r="S3088" s="1522"/>
      <c r="T3088" s="1522"/>
      <c r="U3088" s="1522"/>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22"/>
      <c r="R3089" s="1522"/>
      <c r="S3089" s="1522"/>
      <c r="T3089" s="1522"/>
      <c r="U3089" s="1522"/>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37" t="s">
        <v>35</v>
      </c>
      <c r="G3119" s="1537"/>
      <c r="H3119" s="1537"/>
      <c r="I3119" s="1537"/>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37"/>
      <c r="G3120" s="1537"/>
      <c r="H3120" s="1537"/>
      <c r="I3120" s="1537"/>
      <c r="J3120" s="65"/>
      <c r="K3120" s="213"/>
      <c r="L3120" s="213"/>
      <c r="M3120" s="213"/>
      <c r="N3120" s="18"/>
      <c r="O3120" s="147"/>
      <c r="P3120" s="215"/>
      <c r="Q3120" s="1522" t="s">
        <v>23</v>
      </c>
      <c r="R3120" s="1522"/>
      <c r="S3120" s="1522"/>
      <c r="T3120" s="1522"/>
      <c r="U3120" s="1522"/>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36" t="s">
        <v>35</v>
      </c>
      <c r="G3140" s="1536"/>
      <c r="H3140" s="1536"/>
      <c r="I3140" s="1536"/>
      <c r="J3140" s="392"/>
      <c r="K3140" s="219"/>
      <c r="L3140" s="219"/>
      <c r="M3140" s="219"/>
      <c r="N3140" s="20"/>
      <c r="O3140" s="150"/>
      <c r="P3140" s="207"/>
      <c r="Q3140" s="1527" t="s">
        <v>23</v>
      </c>
      <c r="R3140" s="1527"/>
      <c r="S3140" s="1527"/>
      <c r="T3140" s="1527"/>
      <c r="U3140" s="1527"/>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557" t="s">
        <v>35</v>
      </c>
      <c r="G3160" s="1557"/>
      <c r="H3160" s="1557"/>
      <c r="I3160" s="1557"/>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21" t="s">
        <v>37</v>
      </c>
      <c r="R3162" s="1521"/>
      <c r="S3162" s="1521"/>
      <c r="T3162" s="1521"/>
      <c r="U3162" s="1521"/>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21" t="s">
        <v>37</v>
      </c>
      <c r="R3170" s="1521"/>
      <c r="S3170" s="1521"/>
      <c r="T3170" s="1521"/>
      <c r="U3170" s="1521"/>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21"/>
      <c r="R3171" s="1521"/>
      <c r="S3171" s="1521"/>
      <c r="T3171" s="1521"/>
      <c r="U3171" s="1521"/>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21"/>
      <c r="R3172" s="1521"/>
      <c r="S3172" s="1521"/>
      <c r="T3172" s="1521"/>
      <c r="U3172" s="1521"/>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558" t="s">
        <v>38</v>
      </c>
      <c r="G3225" s="1558"/>
      <c r="H3225" s="1558"/>
      <c r="I3225" s="1558"/>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21" t="s">
        <v>37</v>
      </c>
      <c r="R3241" s="1521"/>
      <c r="S3241" s="1521"/>
      <c r="T3241" s="1521"/>
      <c r="U3241" s="1521"/>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21"/>
      <c r="R3242" s="1521"/>
      <c r="S3242" s="1521"/>
      <c r="T3242" s="1521"/>
      <c r="U3242" s="1521"/>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21"/>
      <c r="R3243" s="1521"/>
      <c r="S3243" s="1521"/>
      <c r="T3243" s="1521"/>
      <c r="U3243" s="1521"/>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21"/>
      <c r="R3244" s="1521"/>
      <c r="S3244" s="1521"/>
      <c r="T3244" s="1521"/>
      <c r="U3244" s="1521"/>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24" t="s">
        <v>37</v>
      </c>
      <c r="R3249" s="1524"/>
      <c r="S3249" s="1524"/>
      <c r="T3249" s="1524"/>
      <c r="U3249" s="1524"/>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21"/>
      <c r="R3250" s="1521"/>
      <c r="S3250" s="1521"/>
      <c r="T3250" s="1521"/>
      <c r="U3250" s="1521"/>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21"/>
      <c r="R3251" s="1521"/>
      <c r="S3251" s="1521"/>
      <c r="T3251" s="1521"/>
      <c r="U3251" s="1521"/>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21"/>
      <c r="R3252" s="1521"/>
      <c r="S3252" s="1521"/>
      <c r="T3252" s="1521"/>
      <c r="U3252" s="1521"/>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21"/>
      <c r="R3253" s="1521"/>
      <c r="S3253" s="1521"/>
      <c r="T3253" s="1521"/>
      <c r="U3253" s="1521"/>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15" t="s">
        <v>39</v>
      </c>
      <c r="G3310" s="1515"/>
      <c r="H3310" s="1515"/>
      <c r="I3310" s="1515"/>
      <c r="J3310" s="5"/>
      <c r="K3310" s="24"/>
      <c r="L3310" s="24"/>
      <c r="M3310" s="24"/>
      <c r="N3310" s="18"/>
      <c r="O3310" s="147"/>
      <c r="P3310" s="227"/>
      <c r="Q3310" s="1523" t="s">
        <v>40</v>
      </c>
      <c r="R3310" s="1523"/>
      <c r="S3310" s="1523"/>
      <c r="T3310" s="1523"/>
      <c r="U3310" s="1523"/>
      <c r="W3310" s="340" t="e">
        <f t="shared" si="84"/>
        <v>#VALUE!</v>
      </c>
    </row>
    <row r="3311" spans="1:23" ht="15" customHeight="1">
      <c r="A3311" s="3">
        <v>40540</v>
      </c>
      <c r="B3311" s="9">
        <v>0</v>
      </c>
      <c r="C3311" s="24"/>
      <c r="D3311" s="24"/>
      <c r="E3311" s="24"/>
      <c r="F3311" s="1515"/>
      <c r="G3311" s="1515"/>
      <c r="H3311" s="1515"/>
      <c r="I3311" s="1515"/>
      <c r="J3311" s="5"/>
      <c r="K3311" s="24"/>
      <c r="L3311" s="24"/>
      <c r="M3311" s="24"/>
      <c r="N3311" s="18"/>
      <c r="O3311" s="147"/>
      <c r="P3311" s="227"/>
      <c r="Q3311" s="1523"/>
      <c r="R3311" s="1523"/>
      <c r="S3311" s="1523"/>
      <c r="T3311" s="1523"/>
      <c r="U3311" s="1523"/>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22" t="s">
        <v>41</v>
      </c>
      <c r="R3336" s="1522"/>
      <c r="S3336" s="1522"/>
      <c r="T3336" s="1522"/>
      <c r="U3336" s="1522"/>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22"/>
      <c r="R3337" s="1522"/>
      <c r="S3337" s="1522"/>
      <c r="T3337" s="1522"/>
      <c r="U3337" s="1522"/>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22"/>
      <c r="R3338" s="1522"/>
      <c r="S3338" s="1522"/>
      <c r="T3338" s="1522"/>
      <c r="U3338" s="1522"/>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22"/>
      <c r="R3339" s="1522"/>
      <c r="S3339" s="1522"/>
      <c r="T3339" s="1522"/>
      <c r="U3339" s="1522"/>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22"/>
      <c r="R3340" s="1522"/>
      <c r="S3340" s="1522"/>
      <c r="T3340" s="1522"/>
      <c r="U3340" s="1522"/>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22" t="s">
        <v>41</v>
      </c>
      <c r="R3379" s="1522"/>
      <c r="S3379" s="1522"/>
      <c r="T3379" s="1522"/>
      <c r="U3379" s="1522"/>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22"/>
      <c r="R3380" s="1522"/>
      <c r="S3380" s="1522"/>
      <c r="T3380" s="1522"/>
      <c r="U3380" s="1522"/>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15" t="s">
        <v>39</v>
      </c>
      <c r="G3393" s="1515"/>
      <c r="H3393" s="1515"/>
      <c r="I3393" s="1515"/>
      <c r="J3393" s="5"/>
      <c r="K3393" s="24"/>
      <c r="L3393" s="24"/>
      <c r="M3393" s="24"/>
      <c r="N3393" s="18"/>
      <c r="O3393" s="147"/>
      <c r="P3393" s="193"/>
      <c r="Q3393" s="1522" t="s">
        <v>36</v>
      </c>
      <c r="R3393" s="1522"/>
      <c r="S3393" s="1522"/>
      <c r="T3393" s="1522"/>
      <c r="U3393" s="1522"/>
      <c r="W3393" s="340" t="e">
        <f t="shared" si="86"/>
        <v>#VALUE!</v>
      </c>
    </row>
    <row r="3394" spans="1:23" ht="15" customHeight="1">
      <c r="A3394" s="3">
        <v>40658</v>
      </c>
      <c r="B3394" s="9">
        <v>0</v>
      </c>
      <c r="C3394" s="24"/>
      <c r="D3394" s="24"/>
      <c r="E3394" s="24"/>
      <c r="F3394" s="1515"/>
      <c r="G3394" s="1515"/>
      <c r="H3394" s="1515"/>
      <c r="I3394" s="1515"/>
      <c r="J3394" s="5"/>
      <c r="K3394" s="24"/>
      <c r="L3394" s="24"/>
      <c r="M3394" s="24"/>
      <c r="N3394" s="18"/>
      <c r="O3394" s="147"/>
      <c r="P3394" s="227"/>
      <c r="Q3394" s="1522"/>
      <c r="R3394" s="1522"/>
      <c r="S3394" s="1522"/>
      <c r="T3394" s="1522"/>
      <c r="U3394" s="1522"/>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525" t="s">
        <v>38</v>
      </c>
      <c r="G3398" s="1525"/>
      <c r="H3398" s="1525"/>
      <c r="I3398" s="152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18" t="s">
        <v>38</v>
      </c>
      <c r="G3399" s="1518"/>
      <c r="H3399" s="1518"/>
      <c r="I3399" s="1518"/>
      <c r="J3399" s="31"/>
      <c r="K3399" s="230"/>
      <c r="L3399" s="230"/>
      <c r="M3399" s="230"/>
      <c r="N3399" s="102"/>
      <c r="O3399" s="152"/>
      <c r="P3399" s="231"/>
      <c r="Q3399" s="1528" t="s">
        <v>41</v>
      </c>
      <c r="R3399" s="1528"/>
      <c r="S3399" s="1528"/>
      <c r="T3399" s="1528"/>
      <c r="U3399" s="1528"/>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15" t="s">
        <v>38</v>
      </c>
      <c r="G3419" s="1515"/>
      <c r="H3419" s="1515"/>
      <c r="I3419" s="1515"/>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22" t="s">
        <v>41</v>
      </c>
      <c r="R3424" s="1522"/>
      <c r="S3424" s="1522"/>
      <c r="T3424" s="1522"/>
      <c r="U3424" s="1522"/>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15" t="s">
        <v>38</v>
      </c>
      <c r="G3484" s="1515"/>
      <c r="H3484" s="1515"/>
      <c r="I3484" s="1515"/>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27" t="s">
        <v>41</v>
      </c>
      <c r="R3509" s="1527"/>
      <c r="S3509" s="1527"/>
      <c r="T3509" s="1527"/>
      <c r="U3509" s="1527"/>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22"/>
      <c r="R3510" s="1522"/>
      <c r="S3510" s="1522"/>
      <c r="T3510" s="1522"/>
      <c r="U3510" s="1522"/>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22"/>
      <c r="R3511" s="1522"/>
      <c r="S3511" s="1522"/>
      <c r="T3511" s="1522"/>
      <c r="U3511" s="1522"/>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22"/>
      <c r="R3512" s="1522"/>
      <c r="S3512" s="1522"/>
      <c r="T3512" s="1522"/>
      <c r="U3512" s="1522"/>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22"/>
      <c r="R3513" s="1522"/>
      <c r="S3513" s="1522"/>
      <c r="T3513" s="1522"/>
      <c r="U3513" s="1522"/>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15" t="s">
        <v>38</v>
      </c>
      <c r="G3569" s="1515"/>
      <c r="H3569" s="1515"/>
      <c r="I3569" s="1515"/>
      <c r="J3569" s="5"/>
      <c r="K3569" s="24"/>
      <c r="L3569" s="24"/>
      <c r="M3569" s="24"/>
      <c r="N3569" s="18"/>
      <c r="O3569" s="147"/>
      <c r="P3569" s="227"/>
      <c r="Q3569" s="1522" t="s">
        <v>41</v>
      </c>
      <c r="R3569" s="1522"/>
      <c r="S3569" s="1522"/>
      <c r="T3569" s="1522"/>
      <c r="U3569" s="1522"/>
      <c r="W3569" s="343"/>
    </row>
    <row r="3570" spans="1:23" ht="15" customHeight="1">
      <c r="A3570" s="3">
        <v>40904</v>
      </c>
      <c r="B3570" s="9">
        <v>0</v>
      </c>
      <c r="C3570" s="24"/>
      <c r="D3570" s="24"/>
      <c r="E3570" s="24"/>
      <c r="F3570" s="1515"/>
      <c r="G3570" s="1515"/>
      <c r="H3570" s="1515"/>
      <c r="I3570" s="1515"/>
      <c r="J3570" s="5"/>
      <c r="K3570" s="24"/>
      <c r="L3570" s="24"/>
      <c r="M3570" s="24"/>
      <c r="N3570" s="18"/>
      <c r="O3570" s="147"/>
      <c r="P3570" s="227"/>
      <c r="Q3570" s="1522"/>
      <c r="R3570" s="1522"/>
      <c r="S3570" s="1522"/>
      <c r="T3570" s="1522"/>
      <c r="U3570" s="1522"/>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18" t="s">
        <v>38</v>
      </c>
      <c r="G3574" s="1518"/>
      <c r="H3574" s="1518"/>
      <c r="I3574" s="1518"/>
      <c r="J3574" s="31"/>
      <c r="K3574" s="230"/>
      <c r="L3574" s="230"/>
      <c r="M3574" s="230"/>
      <c r="N3574" s="20"/>
      <c r="P3574" s="228"/>
      <c r="Q3574" s="1527" t="s">
        <v>41</v>
      </c>
      <c r="R3574" s="1527"/>
      <c r="S3574" s="1527"/>
      <c r="T3574" s="1527"/>
      <c r="U3574" s="1527"/>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22"/>
      <c r="R3575" s="1522"/>
      <c r="S3575" s="1522"/>
      <c r="T3575" s="1522"/>
      <c r="U3575" s="1522"/>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22" t="s">
        <v>41</v>
      </c>
      <c r="R3589" s="1522"/>
      <c r="S3589" s="1522"/>
      <c r="T3589" s="1522"/>
      <c r="U3589" s="1522"/>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22"/>
      <c r="R3590" s="1522"/>
      <c r="S3590" s="1522"/>
      <c r="T3590" s="1522"/>
      <c r="U3590" s="1522"/>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22"/>
      <c r="R3591" s="1522"/>
      <c r="S3591" s="1522"/>
      <c r="T3591" s="1522"/>
      <c r="U3591" s="1522"/>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22"/>
      <c r="R3592" s="1522"/>
      <c r="S3592" s="1522"/>
      <c r="T3592" s="1522"/>
      <c r="U3592" s="1522"/>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22"/>
      <c r="R3593" s="1522"/>
      <c r="S3593" s="1522"/>
      <c r="T3593" s="1522"/>
      <c r="U3593" s="1522"/>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529"/>
      <c r="C3596" s="1529"/>
      <c r="D3596" s="1529"/>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526"/>
      <c r="C3618" s="1526"/>
      <c r="D3618" s="1526"/>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526"/>
      <c r="C3641" s="1526"/>
      <c r="D3641" s="1526"/>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27" t="s">
        <v>41</v>
      </c>
      <c r="R3642" s="1527"/>
      <c r="S3642" s="1527"/>
      <c r="T3642" s="1527"/>
      <c r="U3642" s="1527"/>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22"/>
      <c r="R3643" s="1522"/>
      <c r="S3643" s="1522"/>
      <c r="T3643" s="1522"/>
      <c r="U3643" s="1522"/>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22"/>
      <c r="R3644" s="1522"/>
      <c r="S3644" s="1522"/>
      <c r="T3644" s="1522"/>
      <c r="U3644" s="1522"/>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15" t="s">
        <v>38</v>
      </c>
      <c r="G3646" s="1515"/>
      <c r="H3646" s="1515"/>
      <c r="I3646" s="1515"/>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15"/>
      <c r="G3647" s="1515"/>
      <c r="H3647" s="1515"/>
      <c r="I3647" s="1515"/>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22" t="s">
        <v>41</v>
      </c>
      <c r="R3662" s="1522"/>
      <c r="S3662" s="1522"/>
      <c r="T3662" s="1522"/>
      <c r="U3662" s="1522"/>
      <c r="W3662" s="343"/>
    </row>
    <row r="3663" spans="1:24" s="125" customFormat="1" ht="15" customHeight="1" thickBot="1">
      <c r="A3663" s="235"/>
      <c r="B3663" s="1526"/>
      <c r="C3663" s="1526"/>
      <c r="D3663" s="1526"/>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27" t="s">
        <v>41</v>
      </c>
      <c r="R3664" s="1527"/>
      <c r="S3664" s="1527"/>
      <c r="T3664" s="1527"/>
      <c r="U3664" s="1527"/>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15" t="s">
        <v>39</v>
      </c>
      <c r="G3668" s="1515"/>
      <c r="H3668" s="1515"/>
      <c r="I3668" s="1515"/>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526"/>
      <c r="C3687" s="1526"/>
      <c r="D3687" s="1526"/>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15" t="s">
        <v>38</v>
      </c>
      <c r="G3689" s="1515"/>
      <c r="H3689" s="1515"/>
      <c r="I3689" s="1515"/>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15"/>
      <c r="G3690" s="1515"/>
      <c r="H3690" s="1515"/>
      <c r="I3690" s="1515"/>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22" t="s">
        <v>41</v>
      </c>
      <c r="R3703" s="1522"/>
      <c r="S3703" s="1522"/>
      <c r="T3703" s="1522"/>
      <c r="U3703" s="1522"/>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526"/>
      <c r="C3709" s="1526"/>
      <c r="D3709" s="1526"/>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526"/>
      <c r="C3732" s="1526"/>
      <c r="D3732" s="1526"/>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15" t="s">
        <v>38</v>
      </c>
      <c r="G3751" s="1515"/>
      <c r="H3751" s="1515"/>
      <c r="I3751" s="1515"/>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526"/>
      <c r="C3777" s="1526"/>
      <c r="D3777" s="1526"/>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36" t="s">
        <v>41</v>
      </c>
      <c r="R3778" s="1536"/>
      <c r="S3778" s="1536"/>
      <c r="T3778" s="1536"/>
      <c r="U3778" s="1536"/>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37"/>
      <c r="R3779" s="1537"/>
      <c r="S3779" s="1537"/>
      <c r="T3779" s="1537"/>
      <c r="U3779" s="1537"/>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37"/>
      <c r="R3780" s="1537"/>
      <c r="S3780" s="1537"/>
      <c r="T3780" s="1537"/>
      <c r="U3780" s="1537"/>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37"/>
      <c r="R3781" s="1537"/>
      <c r="S3781" s="1537"/>
      <c r="T3781" s="1537"/>
      <c r="U3781" s="1537"/>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37"/>
      <c r="R3782" s="1537"/>
      <c r="S3782" s="1537"/>
      <c r="T3782" s="1537"/>
      <c r="U3782" s="1537"/>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526"/>
      <c r="C3801" s="1526"/>
      <c r="D3801" s="1526"/>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526"/>
      <c r="C3824" s="1526"/>
      <c r="D3824" s="1526"/>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15" t="s">
        <v>38</v>
      </c>
      <c r="G3841" s="1515"/>
      <c r="H3841" s="1515"/>
      <c r="I3841" s="1515"/>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15"/>
      <c r="G3842" s="1515"/>
      <c r="H3842" s="1515"/>
      <c r="I3842" s="1515"/>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16"/>
      <c r="C3846" s="1516"/>
      <c r="D3846" s="1516"/>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18" t="s">
        <v>38</v>
      </c>
      <c r="G3847" s="1518"/>
      <c r="H3847" s="1518"/>
      <c r="I3847" s="1518"/>
      <c r="J3847" s="31"/>
      <c r="K3847" s="230"/>
      <c r="L3847" s="230"/>
      <c r="M3847" s="230"/>
      <c r="O3847" s="169"/>
      <c r="P3847" s="228"/>
      <c r="Q3847" s="1527" t="s">
        <v>43</v>
      </c>
      <c r="R3847" s="1527"/>
      <c r="S3847" s="1527"/>
      <c r="T3847" s="1527"/>
      <c r="U3847" s="1527"/>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22"/>
      <c r="R3848" s="1522"/>
      <c r="S3848" s="1522"/>
      <c r="T3848" s="1522"/>
      <c r="U3848" s="1522"/>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22"/>
      <c r="R3849" s="1522"/>
      <c r="S3849" s="1522"/>
      <c r="T3849" s="1522"/>
      <c r="U3849" s="1522"/>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16"/>
      <c r="C3870" s="1516"/>
      <c r="D3870" s="1516"/>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35" t="s">
        <v>43</v>
      </c>
      <c r="R3877" s="1535"/>
      <c r="S3877" s="1535"/>
      <c r="T3877" s="1535"/>
      <c r="U3877" s="1535"/>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35"/>
      <c r="R3878" s="1535"/>
      <c r="S3878" s="1535"/>
      <c r="T3878" s="1535"/>
      <c r="U3878" s="1535"/>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35"/>
      <c r="R3879" s="1535"/>
      <c r="S3879" s="1535"/>
      <c r="T3879" s="1535"/>
      <c r="U3879" s="1535"/>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35"/>
      <c r="R3880" s="1535"/>
      <c r="S3880" s="1535"/>
      <c r="T3880" s="1535"/>
      <c r="U3880" s="1535"/>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35"/>
      <c r="R3881" s="1535"/>
      <c r="S3881" s="1535"/>
      <c r="T3881" s="1535"/>
      <c r="U3881" s="1535"/>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16"/>
      <c r="C3891" s="1516"/>
      <c r="D3891" s="1516"/>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16"/>
      <c r="C3913" s="1516"/>
      <c r="D3913" s="1516"/>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35" t="s">
        <v>43</v>
      </c>
      <c r="R3917" s="1535"/>
      <c r="S3917" s="1535"/>
      <c r="T3917" s="1535"/>
      <c r="U3917" s="1535"/>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35"/>
      <c r="R3918" s="1535"/>
      <c r="S3918" s="1535"/>
      <c r="T3918" s="1535"/>
      <c r="U3918" s="1535"/>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35" t="s">
        <v>35</v>
      </c>
      <c r="R3934" s="1535"/>
      <c r="S3934" s="1535"/>
      <c r="T3934" s="1535"/>
      <c r="U3934" s="1535"/>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35"/>
      <c r="R3935" s="1535"/>
      <c r="S3935" s="1535"/>
      <c r="T3935" s="1535"/>
      <c r="U3935" s="1535"/>
    </row>
    <row r="3936" spans="1:24" ht="15" customHeight="1" thickBot="1">
      <c r="A3936" s="236"/>
      <c r="B3936" s="1516"/>
      <c r="C3936" s="1516"/>
      <c r="D3936" s="1516"/>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21" t="s">
        <v>44</v>
      </c>
      <c r="R3937" s="1521"/>
      <c r="S3937" s="1521"/>
      <c r="T3937" s="1521"/>
      <c r="U3937" s="1521"/>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14" t="s">
        <v>45</v>
      </c>
      <c r="R3948" s="1514"/>
      <c r="S3948" s="1514"/>
      <c r="T3948" s="1514"/>
      <c r="U3948" s="1514"/>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16"/>
      <c r="C3960" s="1516"/>
      <c r="D3960" s="1516"/>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14" t="s">
        <v>45</v>
      </c>
      <c r="R3963" s="1514"/>
      <c r="S3963" s="1514"/>
      <c r="T3963" s="1514"/>
      <c r="U3963" s="1514"/>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14" t="s">
        <v>45</v>
      </c>
      <c r="R3966" s="1514"/>
      <c r="S3966" s="1514"/>
      <c r="T3966" s="1514"/>
      <c r="U3966" s="1514"/>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14"/>
      <c r="R3967" s="1514"/>
      <c r="S3967" s="1514"/>
      <c r="T3967" s="1514"/>
      <c r="U3967" s="1514"/>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14"/>
      <c r="R3968" s="1514"/>
      <c r="S3968" s="1514"/>
      <c r="T3968" s="1514"/>
      <c r="U3968" s="1514"/>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16"/>
      <c r="C3981" s="1516"/>
      <c r="D3981" s="1516"/>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16"/>
      <c r="C4005" s="1516"/>
      <c r="D4005" s="1516"/>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16"/>
      <c r="C4028" s="1516"/>
      <c r="D4028" s="1516"/>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552"/>
      <c r="Z4042" s="1552"/>
      <c r="AA4042" s="1552"/>
      <c r="AB4042" s="1552"/>
      <c r="AC4042" s="1552"/>
      <c r="AD4042" s="1552"/>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552"/>
      <c r="Z4043" s="1552"/>
      <c r="AA4043" s="1552"/>
      <c r="AB4043" s="1552"/>
      <c r="AC4043" s="1552"/>
      <c r="AD4043" s="1552"/>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16"/>
      <c r="C4050" s="1516"/>
      <c r="D4050" s="1516"/>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36" t="s">
        <v>41</v>
      </c>
      <c r="Z4051" s="1536"/>
      <c r="AA4051" s="1536"/>
      <c r="AB4051" s="1536"/>
      <c r="AC4051" s="1536"/>
      <c r="AD4051" s="1536"/>
      <c r="AE4051" s="1536"/>
      <c r="AF4051" s="1536"/>
      <c r="AG4051" s="1536"/>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37"/>
      <c r="Z4052" s="1537"/>
      <c r="AA4052" s="1537"/>
      <c r="AB4052" s="1537"/>
      <c r="AC4052" s="1537"/>
      <c r="AD4052" s="1537"/>
      <c r="AE4052" s="1537"/>
      <c r="AF4052" s="1537"/>
      <c r="AG4052" s="1537"/>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37"/>
      <c r="Z4053" s="1537"/>
      <c r="AA4053" s="1537"/>
      <c r="AB4053" s="1537"/>
      <c r="AC4053" s="1537"/>
      <c r="AD4053" s="1537"/>
      <c r="AE4053" s="1537"/>
      <c r="AF4053" s="1537"/>
      <c r="AG4053" s="1537"/>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37"/>
      <c r="Z4054" s="1537"/>
      <c r="AA4054" s="1537"/>
      <c r="AB4054" s="1537"/>
      <c r="AC4054" s="1537"/>
      <c r="AD4054" s="1537"/>
      <c r="AE4054" s="1537"/>
      <c r="AF4054" s="1537"/>
      <c r="AG4054" s="1537"/>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37"/>
      <c r="Z4055" s="1537"/>
      <c r="AA4055" s="1537"/>
      <c r="AB4055" s="1537"/>
      <c r="AC4055" s="1537"/>
      <c r="AD4055" s="1537"/>
      <c r="AE4055" s="1537"/>
      <c r="AF4055" s="1537"/>
      <c r="AG4055" s="1537"/>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16"/>
      <c r="C4074" s="1516"/>
      <c r="D4074" s="1516"/>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16"/>
      <c r="C4096" s="1516"/>
      <c r="D4096" s="1516"/>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15" t="s">
        <v>38</v>
      </c>
      <c r="G4114" s="1515"/>
      <c r="H4114" s="1515"/>
      <c r="I4114" s="1515"/>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15"/>
      <c r="G4115" s="1515"/>
      <c r="H4115" s="1515"/>
      <c r="I4115" s="1515"/>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16"/>
      <c r="C4119" s="1516"/>
      <c r="D4119" s="1516"/>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38" t="s">
        <v>46</v>
      </c>
      <c r="Q4141" s="1539"/>
      <c r="R4141" s="1539"/>
      <c r="S4141" s="1539"/>
      <c r="T4141" s="1539"/>
      <c r="U4141" s="1539"/>
      <c r="V4141" s="1539"/>
      <c r="W4141" s="1539"/>
    </row>
    <row r="4142" spans="1:23" ht="15" customHeight="1" thickBot="1">
      <c r="A4142" s="236"/>
      <c r="B4142" s="1516"/>
      <c r="C4142" s="1516"/>
      <c r="D4142" s="1516"/>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30" t="s">
        <v>46</v>
      </c>
      <c r="Q4143" s="1531"/>
      <c r="R4143" s="1531"/>
      <c r="S4143" s="1531"/>
      <c r="T4143" s="1531"/>
      <c r="U4143" s="1531"/>
      <c r="V4143" s="1531"/>
      <c r="W4143" s="1531"/>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32"/>
      <c r="Q4144" s="1533"/>
      <c r="R4144" s="1533"/>
      <c r="S4144" s="1533"/>
      <c r="T4144" s="1533"/>
      <c r="U4144" s="1533"/>
      <c r="V4144" s="1533"/>
      <c r="W4144" s="1533"/>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32"/>
      <c r="Q4145" s="1533"/>
      <c r="R4145" s="1533"/>
      <c r="S4145" s="1533"/>
      <c r="T4145" s="1533"/>
      <c r="U4145" s="1533"/>
      <c r="V4145" s="1533"/>
      <c r="W4145" s="1533"/>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32"/>
      <c r="Q4146" s="1533"/>
      <c r="R4146" s="1533"/>
      <c r="S4146" s="1533"/>
      <c r="T4146" s="1533"/>
      <c r="U4146" s="1533"/>
      <c r="V4146" s="1533"/>
      <c r="W4146" s="1533"/>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16"/>
      <c r="C4163" s="1516"/>
      <c r="D4163" s="1516"/>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16"/>
      <c r="C4185" s="1516"/>
      <c r="D4185" s="1516"/>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534" t="s">
        <v>47</v>
      </c>
      <c r="G4199" s="1534"/>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534"/>
      <c r="G4200" s="1534"/>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16"/>
      <c r="C4208" s="1516"/>
      <c r="D4208" s="1516"/>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21" t="s">
        <v>44</v>
      </c>
      <c r="R4209" s="1521"/>
      <c r="S4209" s="1521"/>
      <c r="T4209" s="1521"/>
      <c r="U4209" s="1521"/>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21" t="s">
        <v>44</v>
      </c>
      <c r="R4210" s="1521"/>
      <c r="S4210" s="1521"/>
      <c r="T4210" s="1521"/>
      <c r="U4210" s="1521"/>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16"/>
      <c r="C4231" s="1516"/>
      <c r="D4231" s="1516"/>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21" t="s">
        <v>44</v>
      </c>
      <c r="R4232" s="1521"/>
      <c r="S4232" s="1521"/>
      <c r="T4232" s="1521"/>
      <c r="U4232" s="1521"/>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16"/>
      <c r="C4253" s="1516"/>
      <c r="D4253" s="1516"/>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16"/>
      <c r="C4277" s="1516"/>
      <c r="D4277" s="1516"/>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15" t="s">
        <v>48</v>
      </c>
      <c r="G4294" s="1515"/>
      <c r="H4294" s="1515"/>
      <c r="I4294" s="1515"/>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16"/>
      <c r="C4299" s="1516"/>
      <c r="D4299" s="1516"/>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78" t="s">
        <v>50</v>
      </c>
      <c r="Q4305" s="1578"/>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16"/>
      <c r="C4322" s="1516"/>
      <c r="D4322" s="1516"/>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79"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80"/>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80"/>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80"/>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80"/>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80"/>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16"/>
      <c r="C4346" s="1516"/>
      <c r="D4346" s="1516"/>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16"/>
      <c r="C4367" s="1516"/>
      <c r="D4367" s="1516"/>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15" t="s">
        <v>51</v>
      </c>
      <c r="G4386" s="1515"/>
      <c r="H4386" s="1515"/>
      <c r="I4386" s="1515"/>
      <c r="J4386" s="5"/>
      <c r="P4386" s="278">
        <v>12590</v>
      </c>
      <c r="Q4386" s="25">
        <f>177.91/1104.3</f>
        <v>0.16110658335597211</v>
      </c>
      <c r="U4386" s="460">
        <v>0.1</v>
      </c>
      <c r="W4386" s="340">
        <f t="shared" si="222"/>
        <v>2231.165072896858</v>
      </c>
    </row>
    <row r="4387" spans="1:23" ht="15" customHeight="1">
      <c r="A4387" s="3">
        <v>41999</v>
      </c>
      <c r="B4387" s="9">
        <v>0</v>
      </c>
      <c r="F4387" s="1515"/>
      <c r="G4387" s="1515"/>
      <c r="H4387" s="1515"/>
      <c r="I4387" s="1515"/>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16"/>
      <c r="C4391" s="1516"/>
      <c r="D4391" s="1516"/>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16"/>
      <c r="C4413" s="1516"/>
      <c r="D4413" s="1516"/>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20"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20" t="s">
        <v>50</v>
      </c>
      <c r="Q4426" s="1520"/>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20"/>
      <c r="Q4427" s="1520"/>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20"/>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20"/>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20"/>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16"/>
      <c r="C4434" s="1516"/>
      <c r="D4434" s="1516"/>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16"/>
      <c r="C4457" s="1516"/>
      <c r="D4457" s="1516"/>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15" t="s">
        <v>51</v>
      </c>
      <c r="G4460" s="1515"/>
      <c r="H4460" s="1515"/>
      <c r="I4460" s="1515"/>
      <c r="J4460" s="5"/>
      <c r="P4460" s="278">
        <v>12510</v>
      </c>
      <c r="Q4460" s="25">
        <f>176.64/1094.6</f>
        <v>0.16137401790608441</v>
      </c>
      <c r="U4460" s="460">
        <v>0.1</v>
      </c>
      <c r="W4460" s="340">
        <f>(P4460*Q4460)*(1+U4460)</f>
        <v>2220.6678604056278</v>
      </c>
    </row>
    <row r="4461" spans="1:23" ht="15" customHeight="1">
      <c r="A4461" s="3">
        <v>42100</v>
      </c>
      <c r="B4461" s="9">
        <v>0</v>
      </c>
      <c r="F4461" s="1515"/>
      <c r="G4461" s="1515"/>
      <c r="H4461" s="1515"/>
      <c r="I4461" s="1515"/>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82" t="s">
        <v>50</v>
      </c>
      <c r="Q4479" s="1583"/>
      <c r="U4479" s="460">
        <v>0.1</v>
      </c>
    </row>
    <row r="4480" spans="1:23" ht="15" customHeight="1" thickBot="1">
      <c r="A4480" s="236"/>
      <c r="B4480" s="1516"/>
      <c r="C4480" s="1516"/>
      <c r="D4480" s="1516"/>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73" t="s">
        <v>50</v>
      </c>
      <c r="Q4481" s="1573"/>
      <c r="U4481" s="460">
        <v>0.1</v>
      </c>
    </row>
    <row r="4482" spans="1:23" ht="15" customHeight="1">
      <c r="A4482" s="3">
        <v>42128</v>
      </c>
      <c r="B4482" s="9" t="e">
        <f>#REF!+#REF!</f>
        <v>#REF!</v>
      </c>
      <c r="F4482" s="1515" t="s">
        <v>51</v>
      </c>
      <c r="G4482" s="1515"/>
      <c r="H4482" s="1515"/>
      <c r="I4482" s="1515"/>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15" t="s">
        <v>51</v>
      </c>
      <c r="G4497" s="1515"/>
      <c r="H4497" s="1515"/>
      <c r="I4497" s="1515"/>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16"/>
      <c r="C4502" s="1516"/>
      <c r="D4502" s="1516"/>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16"/>
      <c r="C4525" s="1516"/>
      <c r="D4525" s="1516"/>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16"/>
      <c r="C4549" s="1516"/>
      <c r="D4549" s="1516"/>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15" t="s">
        <v>51</v>
      </c>
      <c r="G4570" s="1515"/>
      <c r="H4570" s="1515"/>
      <c r="I4570" s="1515"/>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16"/>
      <c r="C4571" s="1516"/>
      <c r="D4571" s="1516"/>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81"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81"/>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14" t="s">
        <v>48</v>
      </c>
      <c r="Q4590" s="1514" t="s">
        <v>48</v>
      </c>
      <c r="U4590" s="460">
        <v>0.1</v>
      </c>
      <c r="W4590" s="1571"/>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14"/>
      <c r="Q4591" s="1514"/>
      <c r="U4591" s="460">
        <v>0.1</v>
      </c>
      <c r="W4591" s="1571"/>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16"/>
      <c r="C4594" s="1516"/>
      <c r="D4594" s="1516"/>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17" t="s">
        <v>48</v>
      </c>
      <c r="Q4595" s="25">
        <f>184.92/1177</f>
        <v>0.15711129991503822</v>
      </c>
      <c r="U4595" s="460">
        <v>0.1</v>
      </c>
      <c r="W4595" s="1584"/>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14"/>
      <c r="Q4596" s="25">
        <f>185.5/1183</f>
        <v>0.15680473372781065</v>
      </c>
      <c r="U4596" s="460">
        <v>0.1</v>
      </c>
      <c r="W4596" s="1571"/>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14"/>
      <c r="Q4597" s="25">
        <f>183.64/1168</f>
        <v>0.15722602739726027</v>
      </c>
      <c r="U4597" s="460">
        <v>0.1</v>
      </c>
      <c r="W4597" s="1571"/>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14"/>
      <c r="Q4598" s="25">
        <f>183.6/1167</f>
        <v>0.15732647814910025</v>
      </c>
      <c r="U4598" s="460">
        <v>0.1</v>
      </c>
      <c r="W4598" s="1571"/>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14"/>
      <c r="Q4599" s="25">
        <f>182.52/1157</f>
        <v>0.15775280898876406</v>
      </c>
      <c r="U4599" s="460">
        <v>0.1</v>
      </c>
      <c r="W4599" s="1571"/>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14"/>
      <c r="Q4600" s="25">
        <f>182.82/1161.5</f>
        <v>0.15739991390443392</v>
      </c>
      <c r="U4600" s="460">
        <v>0.1</v>
      </c>
      <c r="W4600" s="1571"/>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16"/>
      <c r="C4617" s="1516"/>
      <c r="D4617" s="1516"/>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16"/>
      <c r="C4639" s="1516"/>
      <c r="D4639" s="1516"/>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77"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77"/>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77"/>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15" t="s">
        <v>51</v>
      </c>
      <c r="G4658" s="1515"/>
      <c r="H4658" s="1515"/>
      <c r="I4658" s="1515"/>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16"/>
      <c r="C4662" s="1516"/>
      <c r="D4662" s="1516"/>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16"/>
      <c r="C4683" s="1516"/>
      <c r="D4683" s="1516"/>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14" t="s">
        <v>48</v>
      </c>
      <c r="Q4688" s="25">
        <f>181.83/1202.7</f>
        <v>0.15118483412322276</v>
      </c>
      <c r="U4688" s="456">
        <v>0.1</v>
      </c>
      <c r="W4688" s="1585"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14"/>
      <c r="Q4689" s="1514" t="s">
        <v>48</v>
      </c>
      <c r="U4689" s="456">
        <v>0.1</v>
      </c>
      <c r="W4689" s="1585"/>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14"/>
      <c r="Q4690" s="1514"/>
      <c r="U4690" s="456">
        <v>0.1</v>
      </c>
      <c r="W4690" s="1585"/>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14"/>
      <c r="Q4691" s="1514"/>
      <c r="U4691" s="456">
        <v>0.1</v>
      </c>
      <c r="W4691" s="1585"/>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14"/>
      <c r="Q4692" s="25">
        <f>183.28/1198.36</f>
        <v>0.15294235455122002</v>
      </c>
      <c r="U4692" s="456">
        <v>0.1</v>
      </c>
      <c r="W4692" s="1585"/>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14"/>
      <c r="Q4693" s="25">
        <f>182.78/1197</f>
        <v>0.15269841269841269</v>
      </c>
      <c r="U4693" s="456">
        <v>0.1</v>
      </c>
      <c r="W4693" s="1585"/>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16"/>
      <c r="C4705" s="1516"/>
      <c r="D4705" s="1516"/>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15"/>
      <c r="C4724" s="1515"/>
      <c r="D4724" s="1515"/>
      <c r="E4724" s="1515"/>
      <c r="F4724" s="1515"/>
      <c r="G4724" s="1515"/>
      <c r="H4724" s="1515"/>
      <c r="I4724" s="1515"/>
      <c r="J4724" s="1515"/>
      <c r="K4724" s="1515"/>
      <c r="L4724" s="1515"/>
      <c r="M4724" s="1515"/>
      <c r="P4724" s="278">
        <v>13540</v>
      </c>
      <c r="Q4724" s="25">
        <f>179.19/1167.1</f>
        <v>0.15353440150801131</v>
      </c>
      <c r="U4724" s="456">
        <v>0.1</v>
      </c>
      <c r="W4724" s="340">
        <f t="shared" si="280"/>
        <v>2286.7413760603208</v>
      </c>
      <c r="X4724" s="533"/>
    </row>
    <row r="4725" spans="1:24" ht="15" customHeight="1">
      <c r="A4725" s="3">
        <v>42457</v>
      </c>
      <c r="B4725" s="1515"/>
      <c r="C4725" s="1515"/>
      <c r="D4725" s="1515"/>
      <c r="E4725" s="1515"/>
      <c r="F4725" s="1515"/>
      <c r="G4725" s="1515"/>
      <c r="H4725" s="1515"/>
      <c r="I4725" s="1515"/>
      <c r="J4725" s="1515"/>
      <c r="K4725" s="1515"/>
      <c r="L4725" s="1515"/>
      <c r="M4725" s="1515"/>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16"/>
      <c r="C4729" s="1516"/>
      <c r="D4729" s="1516"/>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16"/>
      <c r="C4751" s="1516"/>
      <c r="D4751" s="1516"/>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18"/>
      <c r="C4752" s="1518"/>
      <c r="D4752" s="1518"/>
      <c r="E4752" s="1518"/>
      <c r="F4752" s="1518"/>
      <c r="G4752" s="1518"/>
      <c r="H4752" s="1518"/>
      <c r="I4752" s="1518"/>
      <c r="J4752" s="1518"/>
      <c r="K4752" s="1518"/>
      <c r="L4752" s="1518"/>
      <c r="M4752" s="1518"/>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15"/>
      <c r="C4772" s="1515"/>
      <c r="D4772" s="1515"/>
      <c r="E4772" s="1515"/>
      <c r="F4772" s="1515"/>
      <c r="G4772" s="1515"/>
      <c r="H4772" s="1515"/>
      <c r="I4772" s="1515"/>
      <c r="J4772" s="1515"/>
      <c r="K4772" s="1515"/>
      <c r="L4772" s="1515"/>
      <c r="M4772" s="1515"/>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16"/>
      <c r="C4774" s="1516"/>
      <c r="D4774" s="1516"/>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81" t="s">
        <v>55</v>
      </c>
      <c r="Q4781" s="25">
        <f>175.94/1156.5</f>
        <v>0.15213143104193688</v>
      </c>
      <c r="U4781" s="456">
        <v>0.1</v>
      </c>
      <c r="W4781" s="1571"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81"/>
      <c r="Q4782" s="25">
        <f>175.94/1155.8</f>
        <v>0.15222356809136528</v>
      </c>
      <c r="U4782" s="456">
        <v>0.1</v>
      </c>
      <c r="W4782" s="1571"/>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16"/>
      <c r="C4797" s="1516"/>
      <c r="D4797" s="1516"/>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16"/>
      <c r="C4819" s="1516"/>
      <c r="D4819" s="1516"/>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15"/>
      <c r="C4840" s="1515"/>
      <c r="D4840" s="1515"/>
      <c r="E4840" s="1515"/>
      <c r="F4840" s="1515"/>
      <c r="G4840" s="1515"/>
      <c r="H4840" s="1515"/>
      <c r="I4840" s="1515"/>
      <c r="J4840" s="1515"/>
      <c r="K4840" s="1515"/>
      <c r="L4840" s="1515"/>
      <c r="M4840" s="1515"/>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16"/>
      <c r="C4843" s="1516"/>
      <c r="D4843" s="1516"/>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91" t="s">
        <v>50</v>
      </c>
      <c r="U4852" s="456">
        <v>0.1</v>
      </c>
      <c r="W4852" s="1571"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91"/>
      <c r="U4853" s="456">
        <v>0.1</v>
      </c>
      <c r="W4853" s="1571"/>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20" t="s">
        <v>50</v>
      </c>
      <c r="Q4854" s="1591"/>
      <c r="U4854" s="456">
        <v>0.1</v>
      </c>
      <c r="W4854" s="1571"/>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20"/>
      <c r="Q4855" s="25">
        <f>166.02/1112.3</f>
        <v>0.14925829362582038</v>
      </c>
      <c r="U4855" s="456">
        <v>0.1</v>
      </c>
      <c r="W4855" s="1571"/>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16"/>
      <c r="C4866" s="1516"/>
      <c r="D4866" s="1516"/>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19" t="s">
        <v>50</v>
      </c>
      <c r="Q4867" s="376" t="s">
        <v>50</v>
      </c>
      <c r="U4867" s="456">
        <v>0.1</v>
      </c>
      <c r="W4867" s="1584"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20"/>
      <c r="Q4868" s="25">
        <f>165.28/1105.1</f>
        <v>0.14956112568998281</v>
      </c>
      <c r="U4868" s="456">
        <v>0.1</v>
      </c>
      <c r="W4868" s="1571"/>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20"/>
      <c r="Q4869" s="25">
        <f>165.28/1105.1</f>
        <v>0.14956112568998281</v>
      </c>
      <c r="U4869" s="456">
        <v>0.1</v>
      </c>
      <c r="W4869" s="1571"/>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20"/>
      <c r="Q4870" s="25">
        <f>165.28/1105.1</f>
        <v>0.14956112568998281</v>
      </c>
      <c r="U4870" s="456">
        <v>0.1</v>
      </c>
      <c r="W4870" s="1571"/>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20"/>
      <c r="Q4871" s="25">
        <f>165.94/1111.3</f>
        <v>0.14932061549536579</v>
      </c>
      <c r="U4871" s="456">
        <v>0.1</v>
      </c>
      <c r="W4871" s="1571"/>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16"/>
      <c r="C4888" s="1516"/>
      <c r="D4888" s="1516"/>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16"/>
      <c r="C4911" s="1516"/>
      <c r="D4911" s="1516"/>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15"/>
      <c r="C4929" s="1515"/>
      <c r="D4929" s="1515"/>
      <c r="E4929" s="1515"/>
      <c r="F4929" s="1515"/>
      <c r="G4929" s="1515"/>
      <c r="H4929" s="1515"/>
      <c r="I4929" s="1515"/>
      <c r="J4929" s="1515"/>
      <c r="K4929" s="1515"/>
      <c r="L4929" s="1515"/>
      <c r="M4929" s="1515"/>
      <c r="P4929" s="278">
        <v>17610</v>
      </c>
      <c r="Q4929" s="25">
        <f>172.49/1199.4</f>
        <v>0.14381357345339335</v>
      </c>
      <c r="U4929" s="456">
        <v>0.1</v>
      </c>
      <c r="W4929" s="340">
        <f t="shared" si="309"/>
        <v>2785.8127313656832</v>
      </c>
      <c r="X4929" s="533"/>
    </row>
    <row r="4930" spans="1:24" ht="15" customHeight="1">
      <c r="A4930" s="3">
        <v>42731</v>
      </c>
      <c r="B4930" s="1515"/>
      <c r="C4930" s="1515"/>
      <c r="D4930" s="1515"/>
      <c r="E4930" s="1515"/>
      <c r="F4930" s="1515"/>
      <c r="G4930" s="1515"/>
      <c r="H4930" s="1515"/>
      <c r="I4930" s="1515"/>
      <c r="J4930" s="1515"/>
      <c r="K4930" s="1515"/>
      <c r="L4930" s="1515"/>
      <c r="M4930" s="1515"/>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16"/>
      <c r="C4934" s="1516"/>
      <c r="D4934" s="1516"/>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20" t="s">
        <v>50</v>
      </c>
      <c r="Q4953" s="1520" t="s">
        <v>50</v>
      </c>
      <c r="W4953" s="1588"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20"/>
      <c r="Q4954" s="1520"/>
      <c r="W4954" s="1588"/>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20"/>
      <c r="Q4955" s="1520"/>
      <c r="W4955" s="1588"/>
      <c r="X4955" s="533"/>
    </row>
    <row r="4956" spans="1:24" ht="15" customHeight="1" thickBot="1">
      <c r="A4956" s="236"/>
      <c r="B4956" s="1516"/>
      <c r="C4956" s="1516"/>
      <c r="D4956" s="1516"/>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89" t="s">
        <v>50</v>
      </c>
      <c r="Q4957" s="25">
        <f>169.01/1155.5</f>
        <v>0.14626568585028127</v>
      </c>
      <c r="W4957" s="1586"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90"/>
      <c r="Q4958" s="25">
        <f>168.97/1155.2</f>
        <v>0.14626904432132964</v>
      </c>
      <c r="W4958" s="1587"/>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16"/>
      <c r="C4977" s="1516"/>
      <c r="D4977" s="1516"/>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16"/>
      <c r="C5001" s="1516"/>
      <c r="D5001" s="1516"/>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76" t="s">
        <v>56</v>
      </c>
      <c r="Q5002" s="25">
        <f>162.01/1113.8</f>
        <v>0.1454569940743401</v>
      </c>
      <c r="W5002" s="1574"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77"/>
      <c r="Q5003" s="25">
        <f>162.67/1118.9</f>
        <v>0.14538385914737686</v>
      </c>
      <c r="W5003" s="1575"/>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15"/>
      <c r="C5011" s="1515"/>
      <c r="D5011" s="1515"/>
      <c r="E5011" s="1515"/>
      <c r="F5011" s="1515"/>
      <c r="G5011" s="1515"/>
      <c r="H5011" s="1515"/>
      <c r="I5011" s="1515"/>
      <c r="J5011" s="1515"/>
      <c r="K5011" s="1515"/>
      <c r="L5011" s="1515"/>
      <c r="M5011" s="1515"/>
      <c r="Q5011" s="25">
        <f>165.47/1138.8</f>
        <v>0.14530207235686687</v>
      </c>
      <c r="X5011" s="533"/>
    </row>
    <row r="5012" spans="1:24" ht="15" customHeight="1">
      <c r="A5012" s="3">
        <v>42842</v>
      </c>
      <c r="B5012" s="1515"/>
      <c r="C5012" s="1515"/>
      <c r="D5012" s="1515"/>
      <c r="E5012" s="1515"/>
      <c r="F5012" s="1515"/>
      <c r="G5012" s="1515"/>
      <c r="H5012" s="1515"/>
      <c r="I5012" s="1515"/>
      <c r="J5012" s="1515"/>
      <c r="K5012" s="1515"/>
      <c r="L5012" s="1515"/>
      <c r="M5012" s="1515"/>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16"/>
      <c r="C5022" s="1516"/>
      <c r="D5022" s="1516"/>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18"/>
      <c r="C5023" s="1518"/>
      <c r="D5023" s="1518"/>
      <c r="E5023" s="1518"/>
      <c r="F5023" s="1518"/>
      <c r="G5023" s="1518"/>
      <c r="H5023" s="1518"/>
      <c r="I5023" s="1518"/>
      <c r="J5023" s="1518"/>
      <c r="K5023" s="1518"/>
      <c r="L5023" s="1518"/>
      <c r="M5023" s="1518"/>
      <c r="P5023" s="449" t="s">
        <v>56</v>
      </c>
      <c r="Q5023" s="1517"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14"/>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14"/>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14"/>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15"/>
      <c r="C5043" s="1515"/>
      <c r="D5043" s="1515"/>
      <c r="E5043" s="1515"/>
      <c r="F5043" s="1515"/>
      <c r="G5043" s="1515"/>
      <c r="H5043" s="1515"/>
      <c r="I5043" s="1515"/>
      <c r="J5043" s="1515"/>
      <c r="K5043" s="1515"/>
      <c r="L5043" s="1515"/>
      <c r="M5043" s="1515"/>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16"/>
      <c r="C5046" s="1516"/>
      <c r="D5046" s="1516"/>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16"/>
      <c r="C5069" s="1516"/>
      <c r="D5069" s="1516"/>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16"/>
      <c r="C5091" s="1516"/>
      <c r="D5091" s="1516"/>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15"/>
      <c r="C5111" s="1515"/>
      <c r="D5111" s="1515"/>
      <c r="E5111" s="1515"/>
      <c r="F5111" s="1515"/>
      <c r="G5111" s="1515"/>
      <c r="H5111" s="1515"/>
      <c r="I5111" s="1515"/>
      <c r="J5111" s="1515"/>
      <c r="K5111" s="1515"/>
      <c r="L5111" s="1515"/>
      <c r="M5111" s="1515"/>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16"/>
      <c r="C5115" s="1516"/>
      <c r="D5115" s="1516"/>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16"/>
      <c r="C5137" s="1516"/>
      <c r="D5137" s="1516"/>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16"/>
      <c r="C5160" s="1516"/>
      <c r="D5160" s="1516"/>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16"/>
      <c r="C5183" s="1516"/>
      <c r="D5183" s="1516"/>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15"/>
      <c r="C5200" s="1515"/>
      <c r="D5200" s="1515"/>
      <c r="E5200" s="1515"/>
      <c r="F5200" s="1515"/>
      <c r="G5200" s="1515"/>
      <c r="H5200" s="1515"/>
      <c r="I5200" s="1515"/>
      <c r="J5200" s="1515"/>
      <c r="K5200" s="1515"/>
      <c r="L5200" s="1515"/>
      <c r="M5200" s="1515"/>
      <c r="P5200" s="278"/>
      <c r="X5200" s="533"/>
    </row>
    <row r="5201" spans="1:24" ht="15" customHeight="1">
      <c r="A5201" s="3">
        <v>43095</v>
      </c>
      <c r="B5201" s="1515"/>
      <c r="C5201" s="1515"/>
      <c r="D5201" s="1515"/>
      <c r="E5201" s="1515"/>
      <c r="F5201" s="1515"/>
      <c r="G5201" s="1515"/>
      <c r="H5201" s="1515"/>
      <c r="I5201" s="1515"/>
      <c r="J5201" s="1515"/>
      <c r="K5201" s="1515"/>
      <c r="L5201" s="1515"/>
      <c r="M5201" s="1515"/>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16"/>
      <c r="C5205" s="1516"/>
      <c r="D5205" s="1516"/>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16"/>
      <c r="C5228" s="1516"/>
      <c r="D5228" s="1516"/>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93" t="s">
        <v>50</v>
      </c>
      <c r="Q5239" s="1593"/>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93"/>
      <c r="Q5240" s="1593"/>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93"/>
      <c r="Q5241" s="1593"/>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93"/>
      <c r="Q5242" s="1593"/>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93"/>
      <c r="Q5243" s="1593"/>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16"/>
      <c r="C5249" s="1516"/>
      <c r="D5249" s="1516"/>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15"/>
      <c r="C5271" s="1515"/>
      <c r="D5271" s="1515"/>
      <c r="E5271" s="1515"/>
      <c r="F5271" s="1515"/>
      <c r="G5271" s="1515"/>
      <c r="H5271" s="1515"/>
      <c r="I5271" s="1515"/>
      <c r="J5271" s="1515"/>
      <c r="K5271" s="1515"/>
      <c r="L5271" s="1515"/>
      <c r="M5271" s="1515"/>
      <c r="N5271" s="453">
        <f>AVERAGE(K5250:K5270)</f>
        <v>2397</v>
      </c>
      <c r="O5271" s="250">
        <f>AVERAGE(K5206:K5270)</f>
        <v>2522.6746031746034</v>
      </c>
      <c r="X5271" s="533"/>
    </row>
    <row r="5272" spans="1:24" ht="15" customHeight="1" thickBot="1">
      <c r="A5272" s="236"/>
      <c r="B5272" s="1516"/>
      <c r="C5272" s="1516"/>
      <c r="D5272" s="1516"/>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15"/>
      <c r="C5273" s="1515"/>
      <c r="D5273" s="1515"/>
      <c r="E5273" s="1515"/>
      <c r="F5273" s="1515"/>
      <c r="G5273" s="1515"/>
      <c r="H5273" s="1515"/>
      <c r="I5273" s="1515"/>
      <c r="J5273" s="1515"/>
      <c r="K5273" s="1515"/>
      <c r="L5273" s="1515"/>
      <c r="M5273" s="1515"/>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77"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77"/>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16"/>
      <c r="C5294" s="1516"/>
      <c r="D5294" s="1516"/>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15"/>
      <c r="C5299" s="1515"/>
      <c r="D5299" s="1515"/>
      <c r="E5299" s="1515"/>
      <c r="F5299" s="1515"/>
      <c r="G5299" s="1515"/>
      <c r="H5299" s="1515"/>
      <c r="I5299" s="1515"/>
      <c r="J5299" s="1515"/>
      <c r="K5299" s="1515"/>
      <c r="L5299" s="1515"/>
      <c r="M5299" s="1515"/>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15"/>
      <c r="C5314" s="1515"/>
      <c r="D5314" s="1515"/>
      <c r="E5314" s="1515"/>
      <c r="F5314" s="1515"/>
      <c r="G5314" s="1515"/>
      <c r="H5314" s="1515"/>
      <c r="I5314" s="1515"/>
      <c r="J5314" s="1515"/>
      <c r="K5314" s="1515"/>
      <c r="L5314" s="1515"/>
      <c r="M5314" s="1515"/>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16"/>
      <c r="C5318" s="1516"/>
      <c r="D5318" s="1516"/>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16"/>
      <c r="C5340" s="1516"/>
      <c r="D5340" s="1516"/>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15"/>
      <c r="C5382" s="1515"/>
      <c r="D5382" s="1515"/>
      <c r="E5382" s="1515"/>
      <c r="F5382" s="1515"/>
      <c r="G5382" s="1515"/>
      <c r="H5382" s="1515"/>
      <c r="I5382" s="1515"/>
      <c r="J5382" s="1515"/>
      <c r="K5382" s="1515"/>
      <c r="L5382" s="1515"/>
      <c r="M5382" s="1515"/>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15"/>
      <c r="C5472" s="1515"/>
      <c r="D5472" s="1515"/>
      <c r="E5472" s="1515"/>
      <c r="F5472" s="1515"/>
      <c r="G5472" s="1515"/>
      <c r="H5472" s="1515"/>
      <c r="I5472" s="1515"/>
      <c r="J5472" s="1515"/>
      <c r="K5472" s="1515"/>
      <c r="L5472" s="1515"/>
      <c r="M5472" s="1515"/>
      <c r="N5472" s="137"/>
      <c r="O5472" s="137"/>
      <c r="P5472" s="278">
        <v>18350</v>
      </c>
      <c r="Q5472" s="25">
        <f>162.82/1125.2</f>
        <v>0.14470316388197652</v>
      </c>
      <c r="W5472" s="340">
        <f>(P5472*Q5472)*(1+U5472)</f>
        <v>2655.3030572342691</v>
      </c>
      <c r="X5472" s="533"/>
    </row>
    <row r="5473" spans="1:24" ht="15" customHeight="1">
      <c r="A5473" s="3">
        <v>43460</v>
      </c>
      <c r="B5473" s="1515"/>
      <c r="C5473" s="1515"/>
      <c r="D5473" s="1515"/>
      <c r="E5473" s="1515"/>
      <c r="F5473" s="1515"/>
      <c r="G5473" s="1515"/>
      <c r="H5473" s="1515"/>
      <c r="I5473" s="1515"/>
      <c r="J5473" s="1515"/>
      <c r="K5473" s="1515"/>
      <c r="L5473" s="1515"/>
      <c r="M5473" s="1515"/>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15"/>
      <c r="C5558" s="1515"/>
      <c r="D5558" s="1515"/>
      <c r="E5558" s="1515"/>
      <c r="F5558" s="1515"/>
      <c r="G5558" s="1515"/>
      <c r="H5558" s="1515"/>
      <c r="I5558" s="1515"/>
      <c r="J5558" s="1515"/>
      <c r="K5558" s="1515"/>
      <c r="L5558" s="1515"/>
      <c r="M5558" s="1515"/>
      <c r="P5558" s="278"/>
      <c r="X5558" s="533"/>
    </row>
    <row r="5559" spans="1:24" ht="15" customHeight="1">
      <c r="A5559" s="3">
        <v>43577</v>
      </c>
      <c r="B5559" s="1515"/>
      <c r="C5559" s="1515"/>
      <c r="D5559" s="1515"/>
      <c r="E5559" s="1515"/>
      <c r="F5559" s="1515"/>
      <c r="G5559" s="1515"/>
      <c r="H5559" s="1515"/>
      <c r="I5559" s="1515"/>
      <c r="J5559" s="1515"/>
      <c r="K5559" s="1515"/>
      <c r="L5559" s="1515"/>
      <c r="M5559" s="1515"/>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15"/>
      <c r="C5570" s="1515"/>
      <c r="D5570" s="1515"/>
      <c r="E5570" s="1515"/>
      <c r="F5570" s="1515"/>
      <c r="G5570" s="1515"/>
      <c r="H5570" s="1515"/>
      <c r="I5570" s="1515"/>
      <c r="J5570" s="1515"/>
      <c r="K5570" s="1515"/>
      <c r="L5570" s="1515"/>
      <c r="M5570" s="1515"/>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15"/>
      <c r="C5585" s="1515"/>
      <c r="D5585" s="1515"/>
      <c r="E5585" s="1515"/>
      <c r="F5585" s="1515"/>
      <c r="G5585" s="1515"/>
      <c r="H5585" s="1515"/>
      <c r="I5585" s="1515"/>
      <c r="J5585" s="1515"/>
      <c r="K5585" s="1515"/>
      <c r="L5585" s="1515"/>
      <c r="M5585" s="1515"/>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15"/>
      <c r="C5653" s="1515"/>
      <c r="D5653" s="1515"/>
      <c r="E5653" s="1515"/>
      <c r="F5653" s="1515"/>
      <c r="G5653" s="1515"/>
      <c r="H5653" s="1515"/>
      <c r="I5653" s="1515"/>
      <c r="J5653" s="1515"/>
      <c r="K5653" s="1515"/>
      <c r="L5653" s="1515"/>
      <c r="M5653" s="1515"/>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37" t="s">
        <v>60</v>
      </c>
      <c r="C5744" s="1515"/>
      <c r="D5744" s="1515"/>
      <c r="E5744" s="1515"/>
      <c r="F5744" s="1515"/>
      <c r="G5744" s="1515"/>
      <c r="H5744" s="1515"/>
      <c r="I5744" s="1515"/>
      <c r="J5744" s="1515"/>
      <c r="K5744" s="1515"/>
      <c r="L5744" s="1515"/>
      <c r="M5744" s="1515"/>
      <c r="O5744" s="137"/>
      <c r="P5744" s="278">
        <v>15200</v>
      </c>
      <c r="Q5744" s="25">
        <f>166.01/1163.7</f>
        <v>0.14265704219300507</v>
      </c>
      <c r="W5744" s="340">
        <f>(P5744*Q5744)*(1+U5744)</f>
        <v>2168.3870413336772</v>
      </c>
      <c r="X5744" s="533"/>
    </row>
    <row r="5745" spans="1:24" ht="15" customHeight="1">
      <c r="A5745" s="3">
        <v>43825</v>
      </c>
      <c r="B5745" s="1515"/>
      <c r="C5745" s="1515"/>
      <c r="D5745" s="1515"/>
      <c r="E5745" s="1515"/>
      <c r="F5745" s="1515"/>
      <c r="G5745" s="1515"/>
      <c r="H5745" s="1515"/>
      <c r="I5745" s="1515"/>
      <c r="J5745" s="1515"/>
      <c r="K5745" s="1515"/>
      <c r="L5745" s="1515"/>
      <c r="M5745" s="1515"/>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15" t="s">
        <v>61</v>
      </c>
      <c r="C5824" s="1515"/>
      <c r="D5824" s="1515"/>
      <c r="E5824" s="1515"/>
      <c r="F5824" s="1515"/>
      <c r="G5824" s="1515"/>
      <c r="H5824" s="1515"/>
      <c r="I5824" s="1515"/>
      <c r="J5824" s="1515"/>
      <c r="K5824" s="1515"/>
      <c r="L5824" s="1515"/>
      <c r="M5824" s="1515"/>
      <c r="P5824" s="278">
        <v>14050</v>
      </c>
      <c r="Q5824" s="25">
        <f>172.07/1212.3</f>
        <v>0.14193681431988781</v>
      </c>
      <c r="W5824" s="340">
        <f t="shared" si="826"/>
        <v>1994.2122411944238</v>
      </c>
      <c r="X5824" s="533"/>
    </row>
    <row r="5825" spans="1:24" ht="15" customHeight="1">
      <c r="A5825" s="3">
        <v>43934</v>
      </c>
      <c r="B5825" s="1515"/>
      <c r="C5825" s="1515"/>
      <c r="D5825" s="1515"/>
      <c r="E5825" s="1515"/>
      <c r="F5825" s="1515"/>
      <c r="G5825" s="1515"/>
      <c r="H5825" s="1515"/>
      <c r="I5825" s="1515"/>
      <c r="J5825" s="1515"/>
      <c r="K5825" s="1515"/>
      <c r="L5825" s="1515"/>
      <c r="M5825" s="1515"/>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98"/>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99"/>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99"/>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15" t="s">
        <v>61</v>
      </c>
      <c r="C5845" s="1515"/>
      <c r="D5845" s="1515"/>
      <c r="E5845" s="1515"/>
      <c r="F5845" s="1515"/>
      <c r="G5845" s="1515"/>
      <c r="H5845" s="1515"/>
      <c r="I5845" s="1515"/>
      <c r="J5845" s="1515"/>
      <c r="K5845" s="1515"/>
      <c r="L5845" s="1515"/>
      <c r="M5845" s="1515"/>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15" t="s">
        <v>61</v>
      </c>
      <c r="C5856" s="1515"/>
      <c r="D5856" s="1515"/>
      <c r="E5856" s="1515"/>
      <c r="F5856" s="1515"/>
      <c r="G5856" s="1515"/>
      <c r="H5856" s="1515"/>
      <c r="I5856" s="1515"/>
      <c r="J5856" s="1515"/>
      <c r="K5856" s="1515"/>
      <c r="L5856" s="1515"/>
      <c r="M5856" s="1515"/>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15" t="s">
        <v>61</v>
      </c>
      <c r="C5929" s="1515"/>
      <c r="D5929" s="1515"/>
      <c r="E5929" s="1515"/>
      <c r="F5929" s="1515"/>
      <c r="G5929" s="1515"/>
      <c r="H5929" s="1515"/>
      <c r="I5929" s="1515"/>
      <c r="J5929" s="1515"/>
      <c r="K5929" s="1515"/>
      <c r="L5929" s="1515"/>
      <c r="M5929" s="1515"/>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14"/>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14"/>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95"/>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96"/>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96"/>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96"/>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96"/>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96"/>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15" t="s">
        <v>61</v>
      </c>
      <c r="C6017" s="1515"/>
      <c r="D6017" s="1515"/>
      <c r="E6017" s="1515"/>
      <c r="F6017" s="1515"/>
      <c r="G6017" s="1515"/>
      <c r="H6017" s="1515"/>
      <c r="I6017" s="1515"/>
      <c r="J6017" s="1515"/>
      <c r="K6017" s="1515"/>
      <c r="L6017" s="1515"/>
      <c r="M6017" s="1515"/>
      <c r="X6017" s="533"/>
    </row>
    <row r="6018" spans="1:24" ht="15" customHeight="1">
      <c r="A6018" s="3">
        <v>44193</v>
      </c>
      <c r="B6018" s="1515"/>
      <c r="C6018" s="1515"/>
      <c r="D6018" s="1515"/>
      <c r="E6018" s="1515"/>
      <c r="F6018" s="1515"/>
      <c r="G6018" s="1515"/>
      <c r="H6018" s="1515"/>
      <c r="I6018" s="1515"/>
      <c r="J6018" s="1515"/>
      <c r="K6018" s="1515"/>
      <c r="L6018" s="1515"/>
      <c r="M6018" s="1515"/>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14"/>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94"/>
      <c r="Q6052" s="1514"/>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94"/>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94"/>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94"/>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94"/>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15" t="s">
        <v>61</v>
      </c>
      <c r="C6090" s="1515"/>
      <c r="D6090" s="1515"/>
      <c r="E6090" s="1515"/>
      <c r="F6090" s="1515"/>
      <c r="G6090" s="1515"/>
      <c r="H6090" s="1515"/>
      <c r="I6090" s="1515"/>
      <c r="J6090" s="1515"/>
      <c r="K6090" s="1515"/>
      <c r="L6090" s="1515"/>
      <c r="M6090" s="1515"/>
      <c r="P6090" s="278">
        <v>15100</v>
      </c>
      <c r="Q6090" s="25">
        <f>171.66/1127.5</f>
        <v>0.15224833702882484</v>
      </c>
      <c r="W6090" s="340">
        <f t="shared" ref="W6090:W6093" si="1185">(P6090*Q6090)*(1+U6090)</f>
        <v>2298.949889135255</v>
      </c>
      <c r="X6090" s="533"/>
    </row>
    <row r="6091" spans="1:24" ht="15" customHeight="1">
      <c r="A6091" s="3">
        <v>44291</v>
      </c>
      <c r="B6091" s="1515"/>
      <c r="C6091" s="1515"/>
      <c r="D6091" s="1515"/>
      <c r="E6091" s="1515"/>
      <c r="F6091" s="1515"/>
      <c r="G6091" s="1515"/>
      <c r="H6091" s="1515"/>
      <c r="I6091" s="1515"/>
      <c r="J6091" s="1515"/>
      <c r="K6091" s="1515"/>
      <c r="L6091" s="1515"/>
      <c r="M6091" s="1515"/>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18" t="s">
        <v>62</v>
      </c>
      <c r="C6112" s="1518"/>
      <c r="D6112" s="1518"/>
      <c r="E6112" s="1518"/>
      <c r="F6112" s="1518"/>
      <c r="G6112" s="1518"/>
      <c r="H6112" s="1518"/>
      <c r="I6112" s="1518"/>
      <c r="J6112" s="1518"/>
      <c r="K6112" s="1518"/>
      <c r="L6112" s="1518"/>
      <c r="M6112" s="1518"/>
      <c r="N6112" s="1518"/>
      <c r="O6112" s="1518"/>
      <c r="P6112" s="1518"/>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92"/>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92"/>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15" t="s">
        <v>61</v>
      </c>
      <c r="C6132" s="1515"/>
      <c r="D6132" s="1515"/>
      <c r="E6132" s="1515"/>
      <c r="F6132" s="1515"/>
      <c r="G6132" s="1515"/>
      <c r="H6132" s="1515"/>
      <c r="I6132" s="1515"/>
      <c r="J6132" s="1515"/>
      <c r="K6132" s="1515"/>
      <c r="L6132" s="1515"/>
      <c r="M6132" s="1515"/>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15" t="s">
        <v>61</v>
      </c>
      <c r="C6200" s="1597"/>
      <c r="D6200" s="1597"/>
      <c r="E6200" s="1597"/>
      <c r="F6200" s="1597"/>
      <c r="G6200" s="1597"/>
      <c r="H6200" s="1597"/>
      <c r="I6200" s="1597"/>
      <c r="J6200" s="1597"/>
      <c r="K6200" s="1597"/>
      <c r="L6200" s="1597"/>
      <c r="M6200" s="1597"/>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15" t="s">
        <v>61</v>
      </c>
      <c r="C6289" s="1513"/>
      <c r="D6289" s="1513"/>
      <c r="E6289" s="1513"/>
      <c r="F6289" s="1513"/>
      <c r="G6289" s="1513"/>
      <c r="H6289" s="1513"/>
      <c r="I6289" s="1513"/>
      <c r="J6289" s="1513"/>
      <c r="K6289" s="1513"/>
      <c r="L6289" s="1513"/>
      <c r="M6289" s="1513"/>
      <c r="P6289" s="278">
        <v>15225</v>
      </c>
      <c r="Q6289" s="25">
        <f>186.09/1186.2</f>
        <v>0.15687910976226604</v>
      </c>
      <c r="W6289" s="340">
        <f t="shared" si="1300"/>
        <v>2388.4844461305006</v>
      </c>
      <c r="X6289" s="533"/>
    </row>
    <row r="6290" spans="1:24" ht="15" customHeight="1">
      <c r="A6290" s="3">
        <v>44558</v>
      </c>
      <c r="B6290" s="1513"/>
      <c r="C6290" s="1513"/>
      <c r="D6290" s="1513"/>
      <c r="E6290" s="1513"/>
      <c r="F6290" s="1513"/>
      <c r="G6290" s="1513"/>
      <c r="H6290" s="1513"/>
      <c r="I6290" s="1513"/>
      <c r="J6290" s="1513"/>
      <c r="K6290" s="1513"/>
      <c r="L6290" s="1513"/>
      <c r="M6290" s="1513"/>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18" t="s">
        <v>61</v>
      </c>
      <c r="C6295" s="1600"/>
      <c r="D6295" s="1600"/>
      <c r="E6295" s="1600"/>
      <c r="F6295" s="1600"/>
      <c r="G6295" s="1600"/>
      <c r="H6295" s="1600"/>
      <c r="I6295" s="1600"/>
      <c r="J6295" s="1600"/>
      <c r="K6295" s="1600"/>
      <c r="L6295" s="1600"/>
      <c r="M6295" s="1600"/>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15" t="s">
        <v>61</v>
      </c>
      <c r="C6372" s="1513"/>
      <c r="D6372" s="1513"/>
      <c r="E6372" s="1513"/>
      <c r="F6372" s="1513"/>
      <c r="G6372" s="1513"/>
      <c r="H6372" s="1513"/>
      <c r="I6372" s="1513"/>
      <c r="J6372" s="1513"/>
      <c r="K6372" s="1513"/>
      <c r="L6372" s="1513"/>
      <c r="M6372" s="1513"/>
      <c r="P6372" s="278">
        <v>15325</v>
      </c>
      <c r="Q6372" s="25">
        <f>192.79/1230.1</f>
        <v>0.15672709535810098</v>
      </c>
      <c r="W6372" s="340">
        <f t="shared" si="1314"/>
        <v>2401.8427363628975</v>
      </c>
      <c r="X6372" s="533" t="e">
        <f t="shared" ref="X6372:X6373" si="1319">P6372/K6372</f>
        <v>#DIV/0!</v>
      </c>
    </row>
    <row r="6373" spans="1:24" ht="15" customHeight="1">
      <c r="A6373" s="3">
        <v>44669</v>
      </c>
      <c r="B6373" s="1513"/>
      <c r="C6373" s="1513"/>
      <c r="D6373" s="1513"/>
      <c r="E6373" s="1513"/>
      <c r="F6373" s="1513"/>
      <c r="G6373" s="1513"/>
      <c r="H6373" s="1513"/>
      <c r="I6373" s="1513"/>
      <c r="J6373" s="1513"/>
      <c r="K6373" s="1513"/>
      <c r="L6373" s="1513"/>
      <c r="M6373" s="1513"/>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18" t="s">
        <v>61</v>
      </c>
      <c r="C6384" s="1518"/>
      <c r="D6384" s="1518"/>
      <c r="E6384" s="1518"/>
      <c r="F6384" s="1518"/>
      <c r="G6384" s="1518"/>
      <c r="H6384" s="1518"/>
      <c r="I6384" s="1518"/>
      <c r="J6384" s="1518"/>
      <c r="K6384" s="1518"/>
      <c r="L6384" s="1518"/>
      <c r="M6384" s="1518"/>
      <c r="P6384" s="1595"/>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96"/>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96"/>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15" t="s">
        <v>61</v>
      </c>
      <c r="C6408" s="1515"/>
      <c r="D6408" s="1515"/>
      <c r="E6408" s="1515"/>
      <c r="F6408" s="1515"/>
      <c r="G6408" s="1515"/>
      <c r="H6408" s="1515"/>
      <c r="I6408" s="1515"/>
      <c r="J6408" s="1515"/>
      <c r="K6408" s="1515"/>
      <c r="L6408" s="1515"/>
      <c r="M6408" s="1515"/>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15"/>
      <c r="C6409" s="1515"/>
      <c r="D6409" s="1515"/>
      <c r="E6409" s="1515"/>
      <c r="F6409" s="1515"/>
      <c r="G6409" s="1515"/>
      <c r="H6409" s="1515"/>
      <c r="I6409" s="1515"/>
      <c r="J6409" s="1515"/>
      <c r="K6409" s="1515"/>
      <c r="L6409" s="1515"/>
      <c r="M6409" s="1515"/>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15" t="s">
        <v>61</v>
      </c>
      <c r="C6472" s="1515"/>
      <c r="D6472" s="1515"/>
      <c r="E6472" s="1515"/>
      <c r="F6472" s="1515"/>
      <c r="G6472" s="1515"/>
      <c r="H6472" s="1515"/>
      <c r="I6472" s="1515"/>
      <c r="J6472" s="1515"/>
      <c r="K6472" s="1515"/>
      <c r="L6472" s="1515"/>
      <c r="M6472" s="151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95"/>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96"/>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96"/>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96"/>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96"/>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15" t="s">
        <v>61</v>
      </c>
      <c r="C6561" s="1515"/>
      <c r="D6561" s="1515"/>
      <c r="E6561" s="1515"/>
      <c r="F6561" s="1515"/>
      <c r="G6561" s="1515"/>
      <c r="H6561" s="1515"/>
      <c r="I6561" s="1515"/>
      <c r="J6561" s="1515"/>
      <c r="K6561" s="1515"/>
      <c r="L6561" s="1515"/>
      <c r="M6561" s="1515"/>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15"/>
      <c r="C6562" s="1515"/>
      <c r="D6562" s="1515"/>
      <c r="E6562" s="1515"/>
      <c r="F6562" s="1515"/>
      <c r="G6562" s="1515"/>
      <c r="H6562" s="1515"/>
      <c r="I6562" s="1515"/>
      <c r="J6562" s="1515"/>
      <c r="K6562" s="1515"/>
      <c r="L6562" s="1515"/>
      <c r="M6562" s="1515"/>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18" t="s">
        <v>61</v>
      </c>
      <c r="C6567" s="1518"/>
      <c r="D6567" s="1518"/>
      <c r="E6567" s="1518"/>
      <c r="F6567" s="1518"/>
      <c r="G6567" s="1518"/>
      <c r="H6567" s="1518"/>
      <c r="I6567" s="1518"/>
      <c r="J6567" s="1518"/>
      <c r="K6567" s="1518"/>
      <c r="L6567" s="1518"/>
      <c r="M6567" s="1518"/>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96"/>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96"/>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596"/>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596"/>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596"/>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15"/>
      <c r="C6639" s="1515"/>
      <c r="D6639" s="1515"/>
      <c r="E6639" s="1515"/>
      <c r="F6639" s="1515"/>
      <c r="G6639" s="1515"/>
      <c r="H6639" s="1515"/>
      <c r="I6639" s="1515"/>
      <c r="J6639" s="1515"/>
      <c r="K6639" s="1515"/>
      <c r="L6639" s="1515"/>
      <c r="M6639" s="1515"/>
      <c r="P6639" s="278">
        <v>15175</v>
      </c>
      <c r="Q6639" s="25">
        <f>191.61/1318.9</f>
        <v>0.14528015770718022</v>
      </c>
      <c r="W6639" s="340">
        <f t="shared" si="1896"/>
        <v>2204.6263932064599</v>
      </c>
      <c r="X6639" s="530" t="e">
        <f t="shared" si="1897"/>
        <v>#DIV/0!</v>
      </c>
    </row>
    <row r="6640" spans="1:25" ht="15" customHeight="1">
      <c r="A6640" s="3">
        <v>45026</v>
      </c>
      <c r="B6640" s="1515"/>
      <c r="C6640" s="1515"/>
      <c r="D6640" s="1515"/>
      <c r="E6640" s="1515"/>
      <c r="F6640" s="1515"/>
      <c r="G6640" s="1515"/>
      <c r="H6640" s="1515"/>
      <c r="I6640" s="1515"/>
      <c r="J6640" s="1515"/>
      <c r="K6640" s="1515"/>
      <c r="L6640" s="1515"/>
      <c r="M6640" s="1515"/>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15"/>
      <c r="C6656" s="1515"/>
      <c r="D6656" s="1515"/>
      <c r="E6656" s="1515"/>
      <c r="F6656" s="1515"/>
      <c r="G6656" s="1515"/>
      <c r="H6656" s="1515"/>
      <c r="I6656" s="1515"/>
      <c r="J6656" s="1515"/>
      <c r="K6656" s="1515"/>
      <c r="L6656" s="1515"/>
      <c r="M6656" s="1515"/>
      <c r="P6656" s="1517"/>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14"/>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14"/>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15" t="s">
        <v>61</v>
      </c>
      <c r="C6661" s="1515"/>
      <c r="D6661" s="1515"/>
      <c r="E6661" s="1515"/>
      <c r="F6661" s="1515"/>
      <c r="G6661" s="1515"/>
      <c r="H6661" s="1515"/>
      <c r="I6661" s="1515"/>
      <c r="J6661" s="1515"/>
      <c r="K6661" s="1515"/>
      <c r="L6661" s="1515"/>
      <c r="M6661" s="1515"/>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15"/>
      <c r="C6676" s="1515"/>
      <c r="D6676" s="1515"/>
      <c r="E6676" s="1515"/>
      <c r="F6676" s="1515"/>
      <c r="G6676" s="1515"/>
      <c r="H6676" s="1515"/>
      <c r="I6676" s="1515"/>
      <c r="J6676" s="1515"/>
      <c r="K6676" s="1515"/>
      <c r="L6676" s="1515"/>
      <c r="M6676" s="1515"/>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596"/>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96"/>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15"/>
      <c r="C6744" s="1515"/>
      <c r="D6744" s="1515"/>
      <c r="E6744" s="1515"/>
      <c r="F6744" s="1515"/>
      <c r="G6744" s="1515"/>
      <c r="H6744" s="1515"/>
      <c r="I6744" s="1515"/>
      <c r="J6744" s="1515"/>
      <c r="K6744" s="1515"/>
      <c r="L6744" s="1515"/>
      <c r="M6744" s="1515"/>
      <c r="N6744" s="1515"/>
      <c r="O6744" s="1515"/>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189.29/1303.2</f>
        <v>0.14525015346838549</v>
      </c>
      <c r="W6817" s="340">
        <f t="shared" ref="W6817" si="2298">(P6817*Q6817)*(1+U6817)</f>
        <v>2291.3211709637812</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182.48/1301.8</f>
        <v>0.14017514211092333</v>
      </c>
      <c r="W6818" s="340">
        <f t="shared" ref="W6818" si="2302">(P6818*Q6818)*(1+U6818)</f>
        <v>2200.7497311414963</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183.6/1311.7</f>
        <v>0.13997102996111915</v>
      </c>
      <c r="W6819" s="340">
        <f t="shared" ref="W6819" si="2306">(P6819*Q6819)*(1+U6819)</f>
        <v>2190.5466188915148</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183.16/1312.4</f>
        <v>0.1395611094178604</v>
      </c>
      <c r="W6820" s="340">
        <f t="shared" ref="W6820" si="2310">(P6820*Q6820)*(1+U6820)</f>
        <v>2177.1533069186221</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184.27/1322.7</f>
        <v>0.13931352536478417</v>
      </c>
      <c r="W6821" s="340">
        <f t="shared" ref="W6821:W6834" si="2314">(P6821*Q6821)*(1+U6821)</f>
        <v>2162.842481288274</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182.55/1307.9</f>
        <v>0.13957489104671611</v>
      </c>
      <c r="W6822" s="340">
        <f t="shared" si="2314"/>
        <v>2152.9426943955959</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183.31/1318.3</f>
        <v>0.13905029204278238</v>
      </c>
      <c r="W6823" s="340">
        <f t="shared" si="2314"/>
        <v>2155.2795266631269</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183.08/1315.7</f>
        <v>0.13915026221783081</v>
      </c>
      <c r="W6824" s="340">
        <f t="shared" si="2314"/>
        <v>2156.8290643763776</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183/1316.5</f>
        <v>0.13900493733383973</v>
      </c>
      <c r="W6825" s="340">
        <f t="shared" si="2314"/>
        <v>2151.1014052411697</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181.5/1295.6</f>
        <v>0.14008953380673048</v>
      </c>
      <c r="W6826" s="340">
        <f t="shared" si="2314"/>
        <v>2167.8855356591539</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181.72/1294.7</f>
        <v>0.14035683942225999</v>
      </c>
      <c r="W6827" s="340">
        <f t="shared" si="2314"/>
        <v>2175.53101104503</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181.93/1298.7</f>
        <v>0.1400862400862401</v>
      </c>
      <c r="W6828" s="340">
        <f t="shared" si="2314"/>
        <v>2174.8388773388774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182.56/1304.7</f>
        <v>0.13992488694719094</v>
      </c>
      <c r="W6829" s="340">
        <f t="shared" si="2314"/>
        <v>2172.3338698551393</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182.1/1300.2</f>
        <v>0.14005537609598523</v>
      </c>
      <c r="W6830" s="340">
        <f t="shared" si="2314"/>
        <v>2174.3597138901705</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182.39/1303.8</f>
        <v>0.13989108759012117</v>
      </c>
      <c r="W6831" s="340">
        <f t="shared" si="2314"/>
        <v>2171.8091348366311</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181.85/1300.7</f>
        <v>0.13980933343584223</v>
      </c>
      <c r="W6832" s="340">
        <f t="shared" si="2314"/>
        <v>2170.5399015914504</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181.04/1294.4</f>
        <v>0.13986402966625461</v>
      </c>
      <c r="W6833" s="340">
        <f t="shared" si="2314"/>
        <v>2174.8856613102594</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180.84/1289.4</f>
        <v>0.14025127966496043</v>
      </c>
      <c r="W6834" s="340">
        <f t="shared" si="2314"/>
        <v>2191.4262447650067</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182.63/1299.3</f>
        <v>0.14056030170091588</v>
      </c>
      <c r="W6837" s="340">
        <f t="shared" ref="W6837:W6844" si="2317">(P6837*Q6837)*(1+U6837)</f>
        <v>2206.7967367043793</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183.19/1308.8</f>
        <v>0.13996790953545232</v>
      </c>
      <c r="W6838" s="340">
        <f t="shared" si="2317"/>
        <v>2200.9953774449878</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182.94/1310.2</f>
        <v>0.13962753778049153</v>
      </c>
      <c r="W6839" s="340">
        <f t="shared" si="2317"/>
        <v>2202.6244084872537</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183/1313.7</f>
        <v>0.13930121032199133</v>
      </c>
      <c r="W6840" s="340">
        <f t="shared" si="2317"/>
        <v>2207.9241836035626</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183.47/1314.8</f>
        <v>0.13954213568603591</v>
      </c>
      <c r="W6841" s="340">
        <f t="shared" si="2317"/>
        <v>2218.7199574079709</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182.96/1312.1</f>
        <v>0.13944059141833703</v>
      </c>
      <c r="W6842" s="340">
        <f t="shared" si="2317"/>
        <v>2224.0774331224757</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183.83/1320.1</f>
        <v>0.13925460192409667</v>
      </c>
      <c r="W6843" s="340">
        <f t="shared" si="2317"/>
        <v>2235.0363608817515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183.51/1316</f>
        <v>0.13944528875379938</v>
      </c>
      <c r="W6844" s="340">
        <f t="shared" si="2317"/>
        <v>2255.5275455927049</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183.35/1314.1</f>
        <v>0.13952515029297619</v>
      </c>
      <c r="W6845" s="340">
        <f t="shared" ref="W6845" si="2321">(P6845*Q6845)*(1+U6845)</f>
        <v>2267.2836922608631</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183.63/1319.3</f>
        <v>0.13918744788903206</v>
      </c>
      <c r="W6846" s="340">
        <f t="shared" ref="W6846" si="2325">(P6846*Q6846)*(1+U6846)</f>
        <v>2230.4788524217388</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184.7/1329</f>
        <v>0.13897667419112114</v>
      </c>
      <c r="W6847" s="340">
        <f t="shared" ref="W6847" si="2329">(P6847*Q6847)*(1+U6847)</f>
        <v>2227.1012039127163</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186.19/1343.2</f>
        <v>0.13861673615247169</v>
      </c>
      <c r="W6848" s="340">
        <f t="shared" ref="W6848" si="2333">(P6848*Q6848)*(1+U6848)</f>
        <v>2221.333196843359</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186.06/1342.4</f>
        <v>0.13860250297973778</v>
      </c>
      <c r="W6849" s="340">
        <f t="shared" ref="W6849" si="2337">(P6849*Q6849)*(1+U6849)</f>
        <v>2224.5701728247914</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185.35/1336.5</f>
        <v>0.13868312757201645</v>
      </c>
      <c r="W6850" s="340">
        <f t="shared" ref="W6850:W6858" si="2340">(P6850*Q6850)*(1+U6850)</f>
        <v>2246.6666666666665</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185.11/1334.7</f>
        <v>0.13869034239904099</v>
      </c>
      <c r="W6851" s="340">
        <f t="shared" si="2340"/>
        <v>2260.652581104368</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186/1336</f>
        <v>0.13922155688622753</v>
      </c>
      <c r="W6852" s="340">
        <f t="shared" si="2340"/>
        <v>2283.2335329341317</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186.65/1339.1</f>
        <v>0.13938466133970578</v>
      </c>
      <c r="W6853" s="340">
        <f t="shared" si="2340"/>
        <v>2296.3622955716528</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186.45/1335.7</f>
        <v>0.13958972823238749</v>
      </c>
      <c r="W6854" s="340">
        <f t="shared" si="2340"/>
        <v>2268.3330837762969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186.12/1336.6</f>
        <v>0.13924884034116417</v>
      </c>
      <c r="W6855" s="340">
        <f t="shared" si="2340"/>
        <v>2248.8687715098013</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185.85/1336.9</f>
        <v>0.13901563318124016</v>
      </c>
      <c r="W6856" s="340">
        <f t="shared" si="2340"/>
        <v>2245.1024758770286</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185.15/1330.6</f>
        <v>0.13914775289343154</v>
      </c>
      <c r="W6857" s="340">
        <f t="shared" si="2340"/>
        <v>2243.7575154065835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185.63/1333.5</f>
        <v>0.13920509936257969</v>
      </c>
      <c r="W6858" s="340">
        <f t="shared" si="2340"/>
        <v>2244.6822272215973</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185.21/1332.5</f>
        <v>0.13899437148217636</v>
      </c>
      <c r="W6860" s="340">
        <f t="shared" ref="W6860" si="2343">(P6860*Q6860)*(1+U6860)</f>
        <v>2230.8596622889304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184.48/1325.1</f>
        <v>0.13921968153346917</v>
      </c>
      <c r="W6861" s="340">
        <f t="shared" ref="W6861" si="2347">(P6861*Q6861)*(1+U6861)</f>
        <v>2234.4758886121804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185.18/1334.6</f>
        <v>0.13875318447474899</v>
      </c>
      <c r="W6862" s="340">
        <f t="shared" ref="W6862" si="2350">(P6862*Q6862)*(1+U6862)</f>
        <v>2226.9886108197215</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184.51/1329.6</f>
        <v>0.13877105896510228</v>
      </c>
      <c r="W6863" s="340">
        <f t="shared" ref="W6863" si="2354">(P6863*Q6863)*(1+U6863)</f>
        <v>2227.2754963898915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184.13/1325.3</f>
        <v>0.13893458084961896</v>
      </c>
      <c r="W6864" s="340">
        <f t="shared" ref="W6864:W6866" si="2358">(P6864*Q6864)*(1+U6864)</f>
        <v>2226.4266581151437</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15"/>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15"/>
      <c r="Q6866" s="1515"/>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15"/>
      <c r="Q6867" s="25">
        <f>184.2/1327.2</f>
        <v>0.13878842676311029</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15"/>
      <c r="Q6868" s="25">
        <f>183.93/1328.4</f>
        <v>0.1384598012646793</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15"/>
      <c r="Q6869" s="25">
        <f>185.09/1336.9</f>
        <v>0.13844715386341536</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15"/>
      <c r="Q6870" s="25">
        <f>184.49/1333.2</f>
        <v>0.13838133813381337</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15"/>
      <c r="Q6871" s="25">
        <f>184.64/1333</f>
        <v>0.13851462865716427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185.07/1333.8</f>
        <v>0.13875393612235717</v>
      </c>
      <c r="W6872" s="340">
        <f t="shared" si="2360"/>
        <v>2209.656432748538</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185.63/1337.9</f>
        <v>0.13874729052993495</v>
      </c>
      <c r="W6873" s="340">
        <f t="shared" si="2360"/>
        <v>2185.2698258464757</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185.65/1335</f>
        <v>0.13906367041198503</v>
      </c>
      <c r="W6874" s="340">
        <f t="shared" si="2360"/>
        <v>2183.2996254681648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184.99/1331</f>
        <v>0.13898572501878287</v>
      </c>
      <c r="W6875" s="340">
        <f t="shared" si="2360"/>
        <v>2185.5505259203605</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184.52/1329.3</f>
        <v>0.13880989994734072</v>
      </c>
      <c r="W6876" s="340">
        <f>(P6876*Q6876)*(1+U6876)</f>
        <v>2182.7856766719328</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184.76/1331.4</f>
        <v>0.13877121826648639</v>
      </c>
      <c r="W6877" s="340">
        <f>(P6877*Q6877)*(1+U6877)</f>
        <v>2182.1774072404983</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184.67/1331.3</f>
        <v>0.13871403890933673</v>
      </c>
      <c r="W6878" s="340">
        <f>(P6878*Q6878)*(1+U6878)</f>
        <v>2188.2139637947871</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184.86/1334</f>
        <v>0.13857571214392805</v>
      </c>
      <c r="W6879" s="340">
        <f>(P6879*Q6879)*(1+U6879)</f>
        <v>2182.5674662668666</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185.12/1334.1</f>
        <v>0.13876021287759541</v>
      </c>
      <c r="W6882" s="340">
        <f t="shared" ref="W6882:W6889" si="2363">(P6882*Q6882)*(1+U6882)</f>
        <v>2188.9423581440674</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184.55/1330.1</f>
        <v>0.13874896624313962</v>
      </c>
      <c r="W6883" s="340">
        <f t="shared" si="2363"/>
        <v>2188.7649424855276</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185.08/1333.2</f>
        <v>0.13882388238823884</v>
      </c>
      <c r="W6884" s="340">
        <f t="shared" si="2363"/>
        <v>2189.9467446744675</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185.32/1335.7</f>
        <v>0.13874372987946393</v>
      </c>
      <c r="W6885" s="340">
        <f t="shared" si="2363"/>
        <v>2192.1509320955302</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184.5/1329.6</f>
        <v>0.13876353790613719</v>
      </c>
      <c r="W6886" s="340">
        <f t="shared" si="2363"/>
        <v>2199.4020758122742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183.86/1323.1</f>
        <v>0.13896152974076034</v>
      </c>
      <c r="W6887" s="340">
        <f t="shared" si="2363"/>
        <v>2209.4883228780895</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182.69/1314.4</f>
        <v>0.13899117468046257</v>
      </c>
      <c r="W6888" s="340">
        <f t="shared" si="2363"/>
        <v>2220.3840155203898</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182.63/1311.1</f>
        <v>0.13929524826481582</v>
      </c>
      <c r="W6889" s="340">
        <f t="shared" si="2363"/>
        <v>2235.688734650294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182.53/1312.8</f>
        <v>0.1390386959171237</v>
      </c>
      <c r="W6890" s="340">
        <f t="shared" ref="W6890:W6895" si="2368">(P6890*Q6890)*(1+U6890)</f>
        <v>2235.0470368677634</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183.04/1316.9</f>
        <v>0.13899308983218162</v>
      </c>
      <c r="W6891" s="340">
        <f t="shared" si="2368"/>
        <v>2244.7384007897331</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184.32/1328.4</f>
        <v>0.13875338753387531</v>
      </c>
      <c r="W6892" s="340">
        <f t="shared" si="2368"/>
        <v>2240.8672086720862</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185.03/1333</f>
        <v>0.13880720180045011</v>
      </c>
      <c r="W6893" s="340">
        <f t="shared" si="2368"/>
        <v>2241.7363090772692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185.64/1338.5</f>
        <v>0.13869256630556592</v>
      </c>
      <c r="W6894" s="340">
        <f t="shared" si="2368"/>
        <v>2232.9503175196114</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184.79/1332</f>
        <v>0.13873123123123124</v>
      </c>
      <c r="W6895" s="340">
        <f t="shared" si="2368"/>
        <v>2237.0411036036039</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184.04/1326.3</f>
        <v>0.13876196938852448</v>
      </c>
      <c r="W6896" s="340">
        <f t="shared" ref="W6896:W6901" si="2369">(P6896*Q6896)*(1+U6896)</f>
        <v>2230.598657920531</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184.49/1336.1</f>
        <v>0.13808098196242799</v>
      </c>
      <c r="W6897" s="340">
        <f t="shared" si="2369"/>
        <v>2219.65178504603</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184.88/1340.7</f>
        <v>0.13789811292608339</v>
      </c>
      <c r="W6898" s="340">
        <f t="shared" si="2369"/>
        <v>2220.1596181099426</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184.86/1338.6</f>
        <v>0.13809950694755718</v>
      </c>
      <c r="W6899" s="340">
        <f t="shared" si="2369"/>
        <v>2219.9495741819819</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185.57/1345.8</f>
        <v>0.13788824491009066</v>
      </c>
      <c r="W6900" s="340">
        <f t="shared" si="2369"/>
        <v>2209.6591246842027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185.75/1346.8</f>
        <v>0.13791951291951293</v>
      </c>
      <c r="W6901" s="340">
        <f t="shared" si="2369"/>
        <v>2230.8481214731219</v>
      </c>
      <c r="X6901" s="530">
        <f t="shared" si="2370"/>
        <v>8.2315521628498729</v>
      </c>
    </row>
    <row r="6902" spans="1:24" ht="15" customHeight="1">
      <c r="A6902" s="1323">
        <v>45380</v>
      </c>
      <c r="B6902" s="1515"/>
      <c r="C6902" s="1515"/>
      <c r="D6902" s="1515"/>
      <c r="E6902" s="1515"/>
      <c r="F6902" s="1515"/>
      <c r="G6902" s="1515"/>
      <c r="H6902" s="1515"/>
      <c r="I6902" s="1515"/>
      <c r="J6902" s="1515"/>
      <c r="K6902" s="1515"/>
      <c r="L6902" s="1515"/>
      <c r="M6902" s="1515"/>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18"/>
      <c r="C6904" s="1518"/>
      <c r="D6904" s="1518"/>
      <c r="E6904" s="1518"/>
      <c r="F6904" s="1518"/>
      <c r="G6904" s="1518"/>
      <c r="H6904" s="1518"/>
      <c r="I6904" s="1518"/>
      <c r="J6904" s="1518"/>
      <c r="K6904" s="1518"/>
      <c r="L6904" s="1518"/>
      <c r="M6904" s="1518"/>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186.13/1353</f>
        <v>0.13756836659275684</v>
      </c>
      <c r="W6905" s="340">
        <f t="shared" ref="W6905:W6907" si="2377">(P6905*Q6905)*(1+U6905)</f>
        <v>2225.1683296378419</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185.92/1349.1</f>
        <v>0.13781039211326068</v>
      </c>
      <c r="W6906" s="340">
        <f t="shared" si="2377"/>
        <v>2229.0830924319916</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606"/>
      <c r="Q6907" s="25">
        <f>185.88/1346.8</f>
        <v>0.13801603801603801</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606"/>
      <c r="Q6908" s="25">
        <f>186.6/1351.8</f>
        <v>0.1380381713271194</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186.63/1353.6</f>
        <v>0.13787677304964541</v>
      </c>
      <c r="W6909" s="340">
        <f t="shared" si="2379"/>
        <v>2250.8383200354615</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187.01/1354.4</f>
        <v>0.13807590076786769</v>
      </c>
      <c r="W6911" s="340">
        <f t="shared" si="2379"/>
        <v>2260.9928750738336</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188.03/1363.7</f>
        <v>0.13788223216249909</v>
      </c>
      <c r="W6912" s="340">
        <f t="shared" ref="W6912:W6914" si="2381">(P6912*Q6912)*(1+U6912)</f>
        <v>2264.7156632690476</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189.14/1371.6</f>
        <v>0.13789734616506269</v>
      </c>
      <c r="W6913" s="340">
        <f t="shared" si="2381"/>
        <v>2261.5164771070281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190.58/1383.7</f>
        <v>0.13773216737732169</v>
      </c>
      <c r="W6914" s="340">
        <f t="shared" si="2381"/>
        <v>2265.694153356942</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191.99/1395.3</f>
        <v>0.13759764925105714</v>
      </c>
      <c r="W6915" s="340">
        <f t="shared" ref="W6915:W6924" si="2384">(P6915*Q6915)*(1+U6915)</f>
        <v>2263.4813301798899</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190.83/1386.3</f>
        <v>0.13765418740532354</v>
      </c>
      <c r="W6916" s="340">
        <f t="shared" si="2384"/>
        <v>2274.7354468729714</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189.71/1375.9</f>
        <v>0.13788065993168108</v>
      </c>
      <c r="W6917" s="340">
        <f t="shared" si="2384"/>
        <v>2281.9249218693221</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191/1385</f>
        <v>0.13790613718411551</v>
      </c>
      <c r="W6918" s="340">
        <f t="shared" si="2384"/>
        <v>2313.3754512635378</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190.53/1380.6</f>
        <v>0.13800521512385922</v>
      </c>
      <c r="W6919" s="340">
        <f t="shared" si="2384"/>
        <v>2315.0374837027384</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189.9/1377.9</f>
        <v>0.13781841933376876</v>
      </c>
      <c r="W6920" s="340">
        <f t="shared" si="2384"/>
        <v>2277.4493794905288</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188.67/1370</f>
        <v>0.13771532846715329</v>
      </c>
      <c r="W6921" s="340">
        <f t="shared" si="2384"/>
        <v>2296.4031021897808</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189.51/1376.6</f>
        <v>0.13766526224030221</v>
      </c>
      <c r="W6922" s="340">
        <f t="shared" si="2384"/>
        <v>2295.5682478570393</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189.54/1375.9</f>
        <v>0.13775710444072969</v>
      </c>
      <c r="W6923" s="340">
        <f t="shared" si="2384"/>
        <v>2303.9875717712043</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190.05/1378.7</f>
        <v>0.1378472474069776</v>
      </c>
      <c r="W6924" s="340">
        <f t="shared" si="2384"/>
        <v>2315.8337564372237</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602"/>
      <c r="Q6927" s="25">
        <f>189.92/1378</f>
        <v>0.13782293178519592</v>
      </c>
      <c r="V6927" s="1311"/>
      <c r="W6927" s="1604"/>
      <c r="X6927" s="1604"/>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603"/>
      <c r="Q6928" s="25">
        <f>190.31/1378.5</f>
        <v>0.13805585781646718</v>
      </c>
      <c r="V6928" s="1311"/>
      <c r="W6928" s="1605"/>
      <c r="X6928" s="1605"/>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603"/>
      <c r="Q6929" s="25">
        <f>189.55/1365.2</f>
        <v>0.13884412540287139</v>
      </c>
      <c r="V6929" s="1311"/>
      <c r="W6929" s="1605"/>
      <c r="X6929" s="1605"/>
    </row>
    <row r="6930" spans="1:24" ht="15" customHeight="1">
      <c r="A6930" s="1323">
        <v>45418</v>
      </c>
      <c r="B6930" s="1515"/>
      <c r="C6930" s="1515"/>
      <c r="D6930" s="1515"/>
      <c r="E6930" s="1515"/>
      <c r="F6930" s="1515"/>
      <c r="G6930" s="1515"/>
      <c r="H6930" s="1515"/>
      <c r="I6930" s="1515"/>
      <c r="J6930" s="1515"/>
      <c r="K6930" s="1515"/>
      <c r="L6930" s="1515"/>
      <c r="M6930" s="1515"/>
      <c r="N6930" s="1515"/>
      <c r="O6930" s="1601"/>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188.13/1357.8</f>
        <v>0.13855501546619531</v>
      </c>
      <c r="W6931" s="340">
        <f t="shared" ref="W6931:W6932" si="2385">(P6931*Q6931)*(1+U6931)</f>
        <v>2383.1462660185593</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188.74/1364.4</f>
        <v>0.13833186748754031</v>
      </c>
      <c r="W6932" s="340">
        <f t="shared" si="2385"/>
        <v>2410.4327909703898</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189.2/1367.9</f>
        <v>0.13831420425469695</v>
      </c>
      <c r="W6933" s="340">
        <f t="shared" ref="W6933" si="2387">(P6933*Q6933)*(1+U6933)</f>
        <v>2427.4142846699315</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189.27/1367.9</f>
        <v>0.13836537758608086</v>
      </c>
      <c r="W6934" s="340">
        <f t="shared" ref="W6934:W6935" si="2389">(P6934*Q6934)*(1+U6934)</f>
        <v>2421.394107756415</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189.21/1370.1</f>
        <v>0.13809940880227722</v>
      </c>
      <c r="W6935" s="340">
        <f t="shared" si="2389"/>
        <v>2444.3595358003067</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189.08/1369</f>
        <v>0.13811541271000732</v>
      </c>
      <c r="W6937" s="340">
        <f t="shared" ref="W6937:W6943" si="2393">(P6937*Q6937)*(1+U6937)</f>
        <v>2503.3418553688825</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186.89/1349.4</f>
        <v>0.13849859196680003</v>
      </c>
      <c r="W6938" s="340">
        <f t="shared" si="2393"/>
        <v>2531.0617681932704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187.54/1355.2</f>
        <v>0.13838547815820543</v>
      </c>
      <c r="W6939" s="340">
        <f t="shared" si="2393"/>
        <v>2535.9138872491144</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187.49/1356.2</f>
        <v>0.13824657130216783</v>
      </c>
      <c r="W6940" s="340">
        <f t="shared" si="2393"/>
        <v>2547.1930762424422</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188.36/1364.4</f>
        <v>0.13805335678686603</v>
      </c>
      <c r="W6941" s="340">
        <f t="shared" si="2393"/>
        <v>2557.4384344766931</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188.01/1363.1</f>
        <v>0.13792825177903309</v>
      </c>
      <c r="W6942" s="340">
        <f t="shared" si="2393"/>
        <v>2524.0870075563057</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187.91/1364.5</f>
        <v>0.13771344814950531</v>
      </c>
      <c r="W6943" s="340">
        <f t="shared" si="2393"/>
        <v>2509.8275925247344</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188.82/1370</f>
        <v>0.13782481751824818</v>
      </c>
      <c r="W6944" s="340">
        <f t="shared" ref="W6944" si="2395">(P6944*Q6944)*(1+U6944)</f>
        <v>2511.8572992700733</v>
      </c>
      <c r="X6944" s="530">
        <f>P6944/K6944</f>
        <v>8.1054036024016014</v>
      </c>
    </row>
    <row r="6945" spans="1:24" ht="15" customHeight="1">
      <c r="A6945" s="1339">
        <v>45439</v>
      </c>
      <c r="B6945" s="1515"/>
      <c r="C6945" s="1515"/>
      <c r="D6945" s="1515"/>
      <c r="E6945" s="1515"/>
      <c r="F6945" s="1515"/>
      <c r="G6945" s="1515"/>
      <c r="H6945" s="1515"/>
      <c r="I6945" s="1515"/>
      <c r="J6945" s="1515"/>
      <c r="K6945" s="1515"/>
      <c r="L6945" s="1515"/>
      <c r="M6945" s="1515"/>
      <c r="N6945" s="1515"/>
      <c r="O6945" s="1515"/>
      <c r="P6945" s="630">
        <v>18350</v>
      </c>
      <c r="Q6945" s="25">
        <f>188.15/1365.4</f>
        <v>0.1377984473414384</v>
      </c>
      <c r="W6945" s="340">
        <f t="shared" ref="W6945" si="2396">(P6945*Q6945)*(1+U6945)</f>
        <v>2528.6015087153946</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187.21/1359.5</f>
        <v>0.13770503861713865</v>
      </c>
      <c r="W6946" s="340">
        <f t="shared" ref="W6946" si="2398">(P6946*Q6946)*(1+U6946)</f>
        <v>2550.9858403824933</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187.77/1364.8</f>
        <v>0.1375805978898007</v>
      </c>
      <c r="W6947" s="340">
        <f t="shared" ref="W6947:W6952" si="2400">(P6947*Q6947)*(1+U6947)</f>
        <v>2558.9991207502931</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189.18/1376.5</f>
        <v>0.13743552488194696</v>
      </c>
      <c r="W6948" s="340">
        <f t="shared" si="2400"/>
        <v>2556.3007628042137</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190.48/1381.6</f>
        <v>0.13786913723219457</v>
      </c>
      <c r="W6949" s="340">
        <f t="shared" si="2400"/>
        <v>2564.3659525188191</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189.58/1377.6</f>
        <v>0.13761614401858305</v>
      </c>
      <c r="W6951" s="340">
        <f t="shared" si="2400"/>
        <v>2573.4218931475029</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189.16/1373.1</f>
        <v>0.13776127011870951</v>
      </c>
      <c r="W6952" s="340">
        <f t="shared" si="2400"/>
        <v>2596.7999417376741</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188.96/1371.5</f>
        <v>0.13777615749179731</v>
      </c>
      <c r="W6954" s="340">
        <f t="shared" si="2403"/>
        <v>2583.3029529711994</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188.51/1366.9</f>
        <v>0.13791060062916086</v>
      </c>
      <c r="W6955" s="340">
        <f t="shared" si="2403"/>
        <v>2582.375996781037</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189.53/1377.9</f>
        <v>0.13754989476739965</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189.52/1377.4</f>
        <v>0.13759256570349934</v>
      </c>
      <c r="W6957" s="340">
        <f t="shared" si="2403"/>
        <v>2559.2217220850875</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189.43/1377.8</f>
        <v>0.13748729859195821</v>
      </c>
      <c r="W6958" s="340">
        <f t="shared" si="2403"/>
        <v>2550.3893888808248</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189.12/1371</f>
        <v>0.13794310722100656</v>
      </c>
      <c r="W6959" s="340">
        <f t="shared" si="2403"/>
        <v>2551.9474835886213</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189.5/1377.7</f>
        <v>0.1375480873920302</v>
      </c>
      <c r="W6960" s="340">
        <f t="shared" si="2403"/>
        <v>2537.7622123829574</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189.84/1380.4</f>
        <v>0.13752535496957402</v>
      </c>
      <c r="W6961" s="340">
        <f t="shared" si="2403"/>
        <v>2557.9716024340769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189.88/1380.5</f>
        <v>0.13754436798261499</v>
      </c>
      <c r="W6962" s="340">
        <f t="shared" si="2403"/>
        <v>2582.3955088735966</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189.84/1380.8</f>
        <v>0.13748551564310546</v>
      </c>
      <c r="W6963" s="340">
        <f t="shared" si="2403"/>
        <v>2629.4104866743919</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190.01/1383.8</f>
        <v>0.13731030495736377</v>
      </c>
      <c r="W6964" s="340">
        <f t="shared" ref="W6964:W6970" si="2405">(P6964*Q6964)*(1+U6964)</f>
        <v>2584.8664908223727</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190.65/1389.1</f>
        <v>0.13724713843495789</v>
      </c>
      <c r="W6965" s="340">
        <f t="shared" si="2405"/>
        <v>2556.2279533510909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190.71/1389.7</f>
        <v>0.13723105706267541</v>
      </c>
      <c r="W6966" s="340">
        <f t="shared" si="2405"/>
        <v>2569.6515434985972</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190.39/1386.4</f>
        <v>0.13732688978649737</v>
      </c>
      <c r="W6967" s="340">
        <f t="shared" si="2405"/>
        <v>2571.4460112521633</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190.61/1390.1</f>
        <v>0.13711963168117403</v>
      </c>
      <c r="W6968" s="340">
        <f t="shared" si="2405"/>
        <v>2594.9890295662185</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190.43/1389.2</f>
        <v>0.13707889432767059</v>
      </c>
      <c r="W6969" s="340">
        <f t="shared" si="2405"/>
        <v>2607.9259645839329</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189.35/1382.4</f>
        <v>0.13697193287037035</v>
      </c>
      <c r="W6970" s="340">
        <f t="shared" si="2405"/>
        <v>2623.0125144675922</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41" si="2407">H6972/E6972</f>
        <v>0.13403211418376448</v>
      </c>
      <c r="J6972" s="1392">
        <v>144151</v>
      </c>
      <c r="K6972" s="22">
        <v>2185</v>
      </c>
      <c r="L6972" s="6">
        <v>2226</v>
      </c>
      <c r="M6972" s="137">
        <f t="shared" ref="M6972:M7012" si="2408">L6972-K6972</f>
        <v>41</v>
      </c>
      <c r="P6972" s="630">
        <v>19375</v>
      </c>
      <c r="Q6972" s="25">
        <f>189.16/1380.8</f>
        <v>0.13699304750869062</v>
      </c>
      <c r="W6972" s="340">
        <f t="shared" ref="W6972:W6978" si="2409">(P6972*Q6972)*(1+U6972)</f>
        <v>2654.2402954808808</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190.09/1387.4</f>
        <v>0.13701167651722646</v>
      </c>
      <c r="W6973" s="340">
        <f t="shared" si="2409"/>
        <v>2664.8771082600547</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190.13/1389.4</f>
        <v>0.13684324168705914</v>
      </c>
      <c r="W6974" s="340">
        <f t="shared" si="2409"/>
        <v>2651.3378076867707</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189.26/1381.9</f>
        <v>0.13695636442579057</v>
      </c>
      <c r="W6975" s="340">
        <f t="shared" si="2409"/>
        <v>2653.5295607496923</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189.18/1379</f>
        <v>0.13718636693255984</v>
      </c>
      <c r="W6976" s="340">
        <f t="shared" si="2409"/>
        <v>2681.9934735315451</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189.13/1379.4</f>
        <v>0.13711033782804116</v>
      </c>
      <c r="W6977" s="340">
        <f t="shared" si="2409"/>
        <v>2666.7960707554007</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189.89/1383.4</f>
        <v>0.13726326442099174</v>
      </c>
      <c r="W6978" s="340">
        <f t="shared" si="2409"/>
        <v>2666.3389113777644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190.07/1385.6</f>
        <v>0.13717523094688222</v>
      </c>
      <c r="W6979" s="340">
        <f t="shared" ref="W6979:W6984" si="2411">(P6979*Q6979)*(1+U6979)</f>
        <v>2650.9113380484987</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189.22/1380.1</f>
        <v>0.13710600681110066</v>
      </c>
      <c r="W6980" s="340">
        <f t="shared" si="2411"/>
        <v>2649.5735816245201</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189.27/1376.3</f>
        <v>0.13752088934098672</v>
      </c>
      <c r="W6981" s="340">
        <f t="shared" si="2411"/>
        <v>2671.3432754486671</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189.97/1381.9</f>
        <v>0.13747014979376221</v>
      </c>
      <c r="W6982" s="340">
        <f t="shared" si="2411"/>
        <v>2684.1046747232072</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190.41/1386</f>
        <v>0.13738095238095238</v>
      </c>
      <c r="W6983" s="340">
        <f t="shared" si="2411"/>
        <v>2699.5357142857142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189.6/1381.5</f>
        <v>0.13724212812160694</v>
      </c>
      <c r="W6984" s="340">
        <f t="shared" si="2411"/>
        <v>2710.5320304017368</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189.86/1379.9</f>
        <v>0.13758968041162403</v>
      </c>
      <c r="W6985" s="340">
        <f t="shared" ref="W6985:W6986" si="2413">(P6985*Q6985)*(1+U6985)</f>
        <v>2720.835930139865</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190.48/1386.6</f>
        <v>0.13737198903793452</v>
      </c>
      <c r="W6986" s="340">
        <f t="shared" si="2413"/>
        <v>2699.3595845954133</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190.5/1388.6</f>
        <v>0.13718853521532479</v>
      </c>
      <c r="W6987" s="340">
        <f t="shared" ref="W6987:W6994" si="2415">(P6987*Q6987)*(1+U6987)</f>
        <v>2685.4655768399825</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189.86/1385.1</f>
        <v>0.13707313551368133</v>
      </c>
      <c r="W6988" s="340">
        <f t="shared" si="2415"/>
        <v>2676.3529709046279</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190.06/1385.1</f>
        <v>0.13721752942025847</v>
      </c>
      <c r="W6989" s="340">
        <f t="shared" si="2415"/>
        <v>2662.0200707530144</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190.85/1385.4</f>
        <v>0.1377580482171214</v>
      </c>
      <c r="W6990" s="340">
        <f t="shared" si="2415"/>
        <v>2672.5061354121553</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191.1/1385.4</f>
        <v>0.13793850151580769</v>
      </c>
      <c r="W6991" s="340">
        <f t="shared" si="2415"/>
        <v>2676.0069294066693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190.17/1382</f>
        <v>0.13760492040520983</v>
      </c>
      <c r="W6992" s="340">
        <f t="shared" si="2415"/>
        <v>2662.6552098408101</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190.39/1384.6</f>
        <v>0.13750541672685251</v>
      </c>
      <c r="W6993" s="340">
        <f t="shared" si="2415"/>
        <v>2660.7298136645963</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190.51/1380.1</f>
        <v>0.13804072168683429</v>
      </c>
      <c r="W6994" s="340">
        <f t="shared" si="2415"/>
        <v>2677.9900007245851</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188.51/1365.9</f>
        <v>0.1380115674646753</v>
      </c>
      <c r="W6996" s="340">
        <f t="shared" ref="W6996:W6998" si="2417">(P6996*Q6996)*(1+U6996)</f>
        <v>2677.4244088147007</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190.72/1360.6</f>
        <v>0.14017345288843158</v>
      </c>
      <c r="W6998" s="340">
        <f t="shared" si="2417"/>
        <v>2582.6958694693517</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192.03/1372.2</f>
        <v>0.13994315697420201</v>
      </c>
      <c r="W6999" s="340">
        <f t="shared" ref="W6999:W7017" si="2419">(P6999*Q6999)*(1+U6999)</f>
        <v>2536.4697201574113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191.57/1376.4</f>
        <v>0.13918192385934319</v>
      </c>
      <c r="W7000" s="340">
        <f t="shared" si="2419"/>
        <v>2522.6723699505956</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191.95/1377.7</f>
        <v>0.13932641358786382</v>
      </c>
      <c r="W7001" s="340">
        <f t="shared" si="2419"/>
        <v>2518.3249256006384</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191.2/1369.4</f>
        <v>0.13962319263911199</v>
      </c>
      <c r="W7002" s="340">
        <f t="shared" si="2419"/>
        <v>2548.123265663794</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190.39/1367.7</f>
        <v>0.13920450391167652</v>
      </c>
      <c r="W7003" s="340">
        <f t="shared" si="2419"/>
        <v>2547.4424215836802</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190.8/1370.3</f>
        <v>0.13923958257315919</v>
      </c>
      <c r="W7004" s="340">
        <f t="shared" si="2419"/>
        <v>2537.6413923958262</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190.32/1361.4</f>
        <v>0.1397972675187307</v>
      </c>
      <c r="W7006" s="340">
        <f t="shared" si="2419"/>
        <v>2467.4217717055967</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189.42/1360.1</f>
        <v>0.13926917138445702</v>
      </c>
      <c r="W7007" s="340">
        <f t="shared" si="2419"/>
        <v>2465.0643335048894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187.01/1337.8</f>
        <v>0.13978920615936613</v>
      </c>
      <c r="W7008" s="340">
        <f t="shared" si="2419"/>
        <v>2474.2689490207804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186.57/1332</f>
        <v>0.14006756756756755</v>
      </c>
      <c r="W7009" s="340">
        <f t="shared" si="2419"/>
        <v>2447.6807432432429</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186.91/1332.4</f>
        <v>0.14028069648754127</v>
      </c>
      <c r="W7010" s="340">
        <f t="shared" si="2419"/>
        <v>2420.1225758030619</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187.6/1335.9</f>
        <v>0.14042967287970656</v>
      </c>
      <c r="W7011" s="340">
        <f t="shared" si="2419"/>
        <v>2446.9870499288868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187.6/1340.1</f>
        <v>0.13998955301843147</v>
      </c>
      <c r="W7012" s="340">
        <f t="shared" si="2419"/>
        <v>2418.3195283934037</v>
      </c>
      <c r="X7012" s="530">
        <f t="shared" si="2420"/>
        <v>8.2813998082454461</v>
      </c>
    </row>
    <row r="7013" spans="1:24" ht="15" customHeight="1">
      <c r="A7013" s="1466">
        <v>45530</v>
      </c>
      <c r="B7013" s="1515"/>
      <c r="C7013" s="1515"/>
      <c r="D7013" s="1515"/>
      <c r="E7013" s="1515"/>
      <c r="F7013" s="1515"/>
      <c r="G7013" s="1515"/>
      <c r="H7013" s="1515"/>
      <c r="I7013" s="1515"/>
      <c r="J7013" s="1515"/>
      <c r="K7013" s="1515"/>
      <c r="L7013" s="1515"/>
      <c r="M7013" s="1515"/>
      <c r="N7013" s="1515"/>
      <c r="O7013" s="1515"/>
      <c r="P7013" s="630">
        <v>17425</v>
      </c>
      <c r="Q7013" s="25">
        <f>186/1323.9</f>
        <v>0.1404939950147292</v>
      </c>
      <c r="W7013" s="340">
        <f t="shared" si="2419"/>
        <v>2448.1078631316564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9" si="2421">L7014-K7014</f>
        <v>20.5</v>
      </c>
      <c r="P7014" s="630">
        <v>17525</v>
      </c>
      <c r="Q7014" s="25">
        <f>186.73/1330.4</f>
        <v>0.1403562838244137</v>
      </c>
      <c r="W7014" s="340">
        <f t="shared" si="2419"/>
        <v>2459.7438740228499</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187.39/1334.7</f>
        <v>0.14039859144377012</v>
      </c>
      <c r="W7015" s="340">
        <f t="shared" si="2419"/>
        <v>2456.9753502659773</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187.56/1335.3</f>
        <v>0.14046281734441698</v>
      </c>
      <c r="W7016" s="340">
        <f t="shared" si="2419"/>
        <v>2430.0067400584139</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188.35/1334.8</f>
        <v>0.14110728198981121</v>
      </c>
      <c r="W7017" s="340">
        <f t="shared" si="2419"/>
        <v>2427.0452502247526</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188.54/1338.8</f>
        <v>0.14082760681207052</v>
      </c>
      <c r="W7019" s="340">
        <f t="shared" ref="W7019:W7026" si="2422">(P7019*Q7019)*(1+U7019)</f>
        <v>2418.7141469973112</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188.31/1341</f>
        <v>0.14042505592841165</v>
      </c>
      <c r="W7020" s="340">
        <f t="shared" si="2422"/>
        <v>2411.80033557047</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188.78/1342</f>
        <v>0.14067064083457526</v>
      </c>
      <c r="W7021" s="340">
        <f t="shared" si="2422"/>
        <v>2401.9511922503725</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188.05/1335.8</f>
        <v>0.1407770624344962</v>
      </c>
      <c r="W7022" s="340">
        <f t="shared" si="2422"/>
        <v>2389.6906348255729</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187.74/1330.4</f>
        <v>0.14111545399879735</v>
      </c>
      <c r="W7023" s="340">
        <f t="shared" si="2422"/>
        <v>2363.6838544798557</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188.51/1339.5</f>
        <v>0.14073161627472938</v>
      </c>
      <c r="W7024" s="340">
        <f t="shared" si="2422"/>
        <v>2311.5167973124303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188.69/1344.3</f>
        <v>0.14036301420813807</v>
      </c>
      <c r="W7025" s="340">
        <f t="shared" si="2422"/>
        <v>2277.3899055270404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188.25/1340.3</f>
        <v>0.14045362978437664</v>
      </c>
      <c r="W7026" s="340">
        <f t="shared" si="2422"/>
        <v>2285.88282474073</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513"/>
      <c r="Q7027" s="1514"/>
      <c r="W7027" s="340">
        <f t="shared" ref="W7027:W7039" si="2424">(P7027*Q7027)*(1+U7027)</f>
        <v>0</v>
      </c>
      <c r="X7027" s="530">
        <f t="shared" ref="X7027:X7039"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513"/>
      <c r="Q7028" s="1514"/>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513"/>
      <c r="Q7029" s="1514"/>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513"/>
      <c r="Q7030" s="1514"/>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188.1/1331.8</f>
        <v>0.14123742303649198</v>
      </c>
      <c r="W7032" s="340">
        <f t="shared" si="2424"/>
        <v>2298.6390599189072</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P7033" s="630">
        <v>16450</v>
      </c>
      <c r="Q7033" s="25">
        <f>188.57/1329.9</f>
        <v>0.14179261598616436</v>
      </c>
      <c r="W7033" s="340">
        <f t="shared" si="2424"/>
        <v>2332.4885329724038</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P7034" s="630">
        <v>16175</v>
      </c>
      <c r="Q7034" s="25">
        <f>189.6/1335.5</f>
        <v>0.1419692998876825</v>
      </c>
      <c r="W7034" s="340">
        <f t="shared" si="2424"/>
        <v>2296.3534256832645</v>
      </c>
      <c r="X7034" s="530">
        <f t="shared" si="2425"/>
        <v>8.0412627392493157</v>
      </c>
    </row>
    <row r="7035" spans="1:24" ht="15" customHeight="1">
      <c r="A7035" s="1501">
        <v>45559</v>
      </c>
      <c r="B7035" s="4">
        <v>200500</v>
      </c>
      <c r="C7035" s="1500">
        <v>0</v>
      </c>
      <c r="D7035" s="5">
        <v>2450</v>
      </c>
      <c r="E7035" s="5">
        <v>202950</v>
      </c>
      <c r="F7035" s="4">
        <v>0</v>
      </c>
      <c r="G7035" s="5">
        <v>1025</v>
      </c>
      <c r="H7035" s="5">
        <v>11575</v>
      </c>
      <c r="I7035" s="130">
        <f t="shared" si="2407"/>
        <v>5.7033752155703374E-2</v>
      </c>
      <c r="J7035" s="1500">
        <v>145064</v>
      </c>
      <c r="K7035" s="22">
        <v>2050</v>
      </c>
      <c r="L7035" s="6">
        <v>2092</v>
      </c>
      <c r="M7035" s="137">
        <f t="shared" si="2421"/>
        <v>42</v>
      </c>
      <c r="P7035" s="630">
        <v>16350</v>
      </c>
      <c r="Q7035" s="25">
        <f>189.32/1334.3</f>
        <v>0.14188713182942367</v>
      </c>
      <c r="W7035" s="340">
        <f t="shared" si="2424"/>
        <v>2319.854605411077</v>
      </c>
      <c r="X7035" s="530">
        <f t="shared" si="2425"/>
        <v>7.975609756097561</v>
      </c>
    </row>
    <row r="7036" spans="1:24" ht="15" customHeight="1">
      <c r="A7036" s="1503">
        <v>45560</v>
      </c>
      <c r="B7036" s="4">
        <v>199700</v>
      </c>
      <c r="C7036" s="1502">
        <v>0</v>
      </c>
      <c r="D7036" s="5">
        <v>2450</v>
      </c>
      <c r="E7036" s="5">
        <v>202150</v>
      </c>
      <c r="F7036" s="4">
        <v>0</v>
      </c>
      <c r="G7036" s="5">
        <v>800</v>
      </c>
      <c r="H7036" s="5">
        <v>11175</v>
      </c>
      <c r="I7036" s="130">
        <f t="shared" si="2407"/>
        <v>5.5280732129606727E-2</v>
      </c>
      <c r="J7036" s="1502">
        <v>144620</v>
      </c>
      <c r="K7036" s="22">
        <v>2044</v>
      </c>
      <c r="L7036" s="6">
        <v>2086</v>
      </c>
      <c r="M7036" s="137">
        <f t="shared" si="2421"/>
        <v>42</v>
      </c>
      <c r="P7036" s="630">
        <v>16425</v>
      </c>
      <c r="Q7036" s="25">
        <f>189.48/1328.4</f>
        <v>0.14263775971093043</v>
      </c>
      <c r="W7036" s="340">
        <f t="shared" si="2424"/>
        <v>2342.8252032520322</v>
      </c>
      <c r="X7036" s="530">
        <f t="shared" si="2425"/>
        <v>8.0357142857142865</v>
      </c>
    </row>
    <row r="7037" spans="1:24" ht="15" customHeight="1">
      <c r="A7037" s="1505">
        <v>45561</v>
      </c>
      <c r="B7037" s="4">
        <v>199525</v>
      </c>
      <c r="C7037" s="1504">
        <v>0</v>
      </c>
      <c r="D7037" s="5">
        <v>2450</v>
      </c>
      <c r="E7037" s="5">
        <v>201975</v>
      </c>
      <c r="F7037" s="4">
        <v>0</v>
      </c>
      <c r="G7037" s="5">
        <v>175</v>
      </c>
      <c r="H7037" s="5">
        <v>12450</v>
      </c>
      <c r="I7037" s="130">
        <f t="shared" si="2407"/>
        <v>6.1641292239138508E-2</v>
      </c>
      <c r="J7037" s="1502">
        <v>144336</v>
      </c>
      <c r="K7037" s="22">
        <v>2101</v>
      </c>
      <c r="L7037" s="6">
        <v>2138</v>
      </c>
      <c r="M7037" s="137">
        <f t="shared" si="2421"/>
        <v>37</v>
      </c>
      <c r="P7037" s="630">
        <v>16425</v>
      </c>
      <c r="Q7037" s="25">
        <f>189.42/1329.7</f>
        <v>0.14245318492893133</v>
      </c>
      <c r="W7037" s="340">
        <f t="shared" si="2424"/>
        <v>2339.7935624576971</v>
      </c>
      <c r="X7037" s="530">
        <f t="shared" si="2425"/>
        <v>7.8177058543550686</v>
      </c>
    </row>
    <row r="7038" spans="1:24" ht="15" customHeight="1">
      <c r="A7038" s="1506">
        <v>45562</v>
      </c>
      <c r="B7038" s="4">
        <v>197675</v>
      </c>
      <c r="C7038" s="5">
        <v>0</v>
      </c>
      <c r="D7038" s="5">
        <v>2450</v>
      </c>
      <c r="E7038" s="5">
        <v>200975</v>
      </c>
      <c r="F7038" s="4">
        <v>0</v>
      </c>
      <c r="G7038" s="5">
        <v>1000</v>
      </c>
      <c r="H7038" s="5">
        <v>7275</v>
      </c>
      <c r="I7038" s="130">
        <f t="shared" si="2407"/>
        <v>3.6198532155740766E-2</v>
      </c>
      <c r="J7038" s="1502">
        <v>146106</v>
      </c>
      <c r="K7038" s="22">
        <v>2078</v>
      </c>
      <c r="L7038" s="6">
        <v>2123.5</v>
      </c>
      <c r="M7038" s="137">
        <f t="shared" si="2421"/>
        <v>45.5</v>
      </c>
      <c r="P7038" s="630">
        <v>16525</v>
      </c>
      <c r="Q7038" s="25">
        <f>188.74/1319.6</f>
        <v>0.14302819036071537</v>
      </c>
      <c r="W7038" s="340">
        <f t="shared" si="2424"/>
        <v>2363.5408457108215</v>
      </c>
      <c r="X7038" s="530">
        <f t="shared" si="2425"/>
        <v>7.9523580365736288</v>
      </c>
    </row>
    <row r="7039" spans="1:24" ht="15" customHeight="1">
      <c r="A7039" s="1509">
        <v>45565</v>
      </c>
      <c r="B7039" s="4">
        <v>197900</v>
      </c>
      <c r="C7039" s="5">
        <v>0</v>
      </c>
      <c r="D7039" s="5">
        <v>2450</v>
      </c>
      <c r="E7039" s="5">
        <v>200350</v>
      </c>
      <c r="F7039" s="4">
        <v>0</v>
      </c>
      <c r="G7039" s="5">
        <v>625</v>
      </c>
      <c r="H7039" s="5">
        <v>6650</v>
      </c>
      <c r="I7039" s="130">
        <f t="shared" si="2407"/>
        <v>3.3191914150237083E-2</v>
      </c>
      <c r="J7039" s="1502">
        <v>150446</v>
      </c>
      <c r="K7039" s="22">
        <v>2070.5</v>
      </c>
      <c r="L7039" s="6">
        <v>2117</v>
      </c>
      <c r="M7039" s="137">
        <f t="shared" si="2421"/>
        <v>46.5</v>
      </c>
      <c r="N7039" s="535">
        <f>AVERAGE($K$7019:K7039)</f>
        <v>2007.3571428571429</v>
      </c>
      <c r="O7039" s="471">
        <f>AVERAGE($K$6837:K7039)</f>
        <v>2094.6999999999998</v>
      </c>
      <c r="P7039" s="630">
        <v>16625</v>
      </c>
      <c r="W7039" s="340">
        <f t="shared" si="2424"/>
        <v>0</v>
      </c>
      <c r="X7039" s="530">
        <f t="shared" si="2425"/>
        <v>8.0294614827336392</v>
      </c>
    </row>
    <row r="7040" spans="1:24" ht="15" customHeight="1" thickBot="1">
      <c r="A7040" s="1507"/>
      <c r="B7040" s="1507"/>
      <c r="C7040" s="1507"/>
      <c r="D7040" s="1507"/>
      <c r="E7040" s="236"/>
      <c r="F7040" s="485"/>
      <c r="G7040" s="181"/>
      <c r="H7040" s="181"/>
      <c r="I7040" s="183"/>
      <c r="J7040" s="183"/>
      <c r="K7040" s="183"/>
      <c r="L7040" s="184"/>
      <c r="M7040" s="184"/>
      <c r="N7040" s="184"/>
      <c r="O7040" s="198"/>
      <c r="P7040" s="198"/>
      <c r="Q7040" s="198"/>
      <c r="R7040" s="281"/>
      <c r="S7040" s="282"/>
      <c r="T7040" s="282"/>
      <c r="U7040" s="164"/>
      <c r="V7040" s="165">
        <f>AVERAGE(P7018:P7039)</f>
        <v>16567.647058823528</v>
      </c>
      <c r="W7040" s="1312"/>
      <c r="X7040" s="534">
        <f>V7040/N7039</f>
        <v>8.2534625777863351</v>
      </c>
    </row>
    <row r="7041" spans="1:24" ht="15" customHeight="1">
      <c r="A7041" s="3">
        <v>45566</v>
      </c>
      <c r="B7041" s="4">
        <v>196675</v>
      </c>
      <c r="C7041" s="5">
        <v>0</v>
      </c>
      <c r="D7041" s="5">
        <v>2450</v>
      </c>
      <c r="E7041" s="5">
        <v>199125</v>
      </c>
      <c r="F7041" s="4">
        <v>0</v>
      </c>
      <c r="G7041" s="5">
        <v>1225</v>
      </c>
      <c r="H7041" s="5">
        <v>5425</v>
      </c>
      <c r="I7041" s="130">
        <f t="shared" si="2407"/>
        <v>2.7244193345888262E-2</v>
      </c>
      <c r="J7041" s="1502">
        <v>147409</v>
      </c>
      <c r="K7041" s="22">
        <v>2075.5</v>
      </c>
      <c r="L7041" s="6">
        <v>2119</v>
      </c>
      <c r="M7041" s="137">
        <f t="shared" ref="M7041" si="2426">L7041-K7041</f>
        <v>43.5</v>
      </c>
      <c r="N7041" s="535">
        <f>AVERAGE($K$7041:K7041)</f>
        <v>2075.5</v>
      </c>
      <c r="O7041" s="471">
        <f>AVERAGE($K$6837:K7041)</f>
        <v>2094.5994764397906</v>
      </c>
      <c r="P7041" s="1600"/>
      <c r="Q7041" s="25">
        <f>188.74/1319.6</f>
        <v>0.14302819036071537</v>
      </c>
      <c r="W7041" s="340">
        <f t="shared" ref="W7041" si="2427">(P7041*Q7041)*(1+U7041)</f>
        <v>0</v>
      </c>
      <c r="X7041" s="530">
        <f t="shared" ref="X7041" si="2428">P7041/K7041</f>
        <v>0</v>
      </c>
    </row>
    <row r="7042" spans="1:24" ht="15" customHeight="1">
      <c r="A7042" s="1509"/>
      <c r="J7042" s="1508"/>
      <c r="P7042" s="1513"/>
    </row>
    <row r="7043" spans="1:24" ht="15" customHeight="1">
      <c r="A7043" s="1509"/>
      <c r="J7043" s="1508"/>
      <c r="P7043" s="1513"/>
    </row>
    <row r="7044" spans="1:24" ht="15" customHeight="1">
      <c r="A7044" s="1509"/>
      <c r="J7044" s="1508"/>
      <c r="P7044" s="1513"/>
    </row>
    <row r="7045" spans="1:24" ht="15" customHeight="1">
      <c r="A7045" s="1509"/>
      <c r="J7045" s="1502"/>
      <c r="P7045" s="1513"/>
    </row>
    <row r="7046" spans="1:24" ht="15" customHeight="1">
      <c r="J7046" s="1502"/>
    </row>
    <row r="7047" spans="1:24" ht="15" customHeight="1">
      <c r="J7047" s="1291"/>
    </row>
    <row r="7048" spans="1:24" ht="15" customHeight="1">
      <c r="J7048" s="1291"/>
    </row>
    <row r="7049" spans="1:24" ht="15" customHeight="1">
      <c r="J7049" s="1291"/>
    </row>
    <row r="7050" spans="1:24" ht="15" customHeight="1">
      <c r="J7050" s="1291"/>
    </row>
    <row r="7051" spans="1:24" ht="15" customHeight="1">
      <c r="J7051" s="1291"/>
    </row>
    <row r="7052" spans="1:24" ht="15" customHeight="1">
      <c r="J7052" s="1291"/>
    </row>
    <row r="7053" spans="1:24" ht="15" customHeight="1">
      <c r="J7053" s="1291"/>
    </row>
    <row r="7054" spans="1:24" ht="15" customHeight="1">
      <c r="J7054" s="1291"/>
    </row>
    <row r="7055" spans="1:24" ht="15" customHeight="1">
      <c r="J7055" s="1291"/>
    </row>
    <row r="7056" spans="1:24" ht="15" customHeight="1">
      <c r="J7056" s="1291"/>
    </row>
    <row r="7057" spans="10:10" ht="15" customHeight="1">
      <c r="J7057" s="1291"/>
    </row>
    <row r="7058" spans="10:10" ht="15" customHeight="1">
      <c r="J7058" s="1291"/>
    </row>
    <row r="7059" spans="10:10" ht="15" customHeight="1">
      <c r="J7059" s="1291"/>
    </row>
    <row r="7060" spans="10:10" ht="15" customHeight="1">
      <c r="J7060" s="1291"/>
    </row>
    <row r="7061" spans="10:10" ht="15" customHeight="1">
      <c r="J7061" s="1291"/>
    </row>
    <row r="7062" spans="10:10" ht="15" customHeight="1">
      <c r="J7062" s="1291"/>
    </row>
    <row r="7063" spans="10:10" ht="15" customHeight="1">
      <c r="J7063" s="1291"/>
    </row>
    <row r="7064" spans="10:10" ht="15" customHeight="1">
      <c r="J7064" s="1291"/>
    </row>
    <row r="7065" spans="10:10" ht="15" customHeight="1">
      <c r="J7065" s="1291"/>
    </row>
    <row r="7066" spans="10:10" ht="15" customHeight="1">
      <c r="J7066" s="1291"/>
    </row>
    <row r="7067" spans="10:10" ht="15" customHeight="1">
      <c r="J7067" s="1291"/>
    </row>
    <row r="7068" spans="10:10" ht="15" customHeight="1">
      <c r="J7068" s="1291"/>
    </row>
    <row r="7069" spans="10:10" ht="15" customHeight="1">
      <c r="J7069" s="1291"/>
    </row>
    <row r="7070" spans="10:10" ht="15" customHeight="1">
      <c r="J7070" s="1291"/>
    </row>
    <row r="7071" spans="10:10" ht="15" customHeight="1">
      <c r="J7071" s="1291"/>
    </row>
    <row r="7072" spans="10:10"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P7041:P7045"/>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6090:M6091"/>
    <mergeCell ref="B6132:M6132"/>
    <mergeCell ref="B5558:M5559"/>
    <mergeCell ref="B5382:M5382"/>
    <mergeCell ref="B5340:D5340"/>
    <mergeCell ref="B5314:M5314"/>
    <mergeCell ref="B5299:M5299"/>
    <mergeCell ref="P6113:P6114"/>
    <mergeCell ref="B5472:M547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P7027:P7030"/>
    <mergeCell ref="Q7027:Q703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 ref="B6112:P611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0"/>
  <sheetViews>
    <sheetView zoomScale="115" zoomScaleNormal="115" workbookViewId="0">
      <pane xSplit="1" ySplit="2" topLeftCell="B4253" activePane="bottomRight" state="frozen"/>
      <selection pane="topRight" activeCell="B1" sqref="B1"/>
      <selection pane="bottomLeft" activeCell="A3" sqref="A3"/>
      <selection pane="bottomRight" activeCell="F4267" sqref="F4267"/>
    </sheetView>
  </sheetViews>
  <sheetFormatPr defaultColWidth="8.88671875" defaultRowHeight="15" customHeight="1"/>
  <cols>
    <col min="1" max="1" width="10.44140625" style="407" customWidth="1"/>
    <col min="2" max="2" width="9.33203125" style="408" customWidth="1"/>
    <col min="3" max="3" width="9.44140625" style="408" customWidth="1"/>
    <col min="4" max="4" width="8" style="409" customWidth="1"/>
    <col min="5" max="6" width="9.5546875" style="410" customWidth="1"/>
    <col min="7" max="7" width="9.21875" style="411" hidden="1" customWidth="1"/>
    <col min="8" max="8" width="8" style="399" hidden="1" customWidth="1"/>
    <col min="9" max="9" width="9.21875" style="400" hidden="1" customWidth="1"/>
    <col min="10" max="16384" width="8.88671875" style="401"/>
  </cols>
  <sheetData>
    <row r="1" spans="1:9" ht="15" customHeight="1">
      <c r="A1" s="1614" t="s">
        <v>64</v>
      </c>
      <c r="B1" s="1614"/>
      <c r="C1" s="1614"/>
      <c r="D1" s="1614"/>
      <c r="E1" s="1614"/>
      <c r="F1" s="1614"/>
      <c r="G1" s="1614"/>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15" t="s">
        <v>73</v>
      </c>
      <c r="C68" s="1615"/>
      <c r="D68" s="1615"/>
    </row>
    <row r="69" spans="1:4" ht="15" customHeight="1">
      <c r="A69" s="407">
        <v>39181</v>
      </c>
      <c r="B69" s="1615"/>
      <c r="C69" s="1615"/>
      <c r="D69" s="1615"/>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16" t="s">
        <v>25</v>
      </c>
      <c r="B103" s="1616"/>
      <c r="C103" s="1616"/>
      <c r="D103" s="1616"/>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09" t="s">
        <v>74</v>
      </c>
      <c r="C313" s="1609"/>
      <c r="D313" s="1609"/>
      <c r="E313" s="1609"/>
      <c r="F313" s="1609"/>
      <c r="G313" s="1609"/>
      <c r="H313" s="425"/>
      <c r="I313" s="425"/>
      <c r="J313" s="425"/>
      <c r="K313" s="425"/>
    </row>
    <row r="314" spans="1:11" ht="15" customHeight="1">
      <c r="A314" s="422">
        <v>39531</v>
      </c>
      <c r="B314" s="1609"/>
      <c r="C314" s="1609"/>
      <c r="D314" s="1609"/>
      <c r="E314" s="1609"/>
      <c r="F314" s="1609"/>
      <c r="G314" s="1609"/>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09" t="s">
        <v>75</v>
      </c>
      <c r="C344" s="1609"/>
      <c r="D344" s="1609"/>
      <c r="E344" s="1609"/>
      <c r="F344" s="1609"/>
      <c r="G344" s="1609"/>
      <c r="H344" s="1609"/>
      <c r="I344" s="1609"/>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09" t="s">
        <v>76</v>
      </c>
      <c r="C359" s="1609"/>
      <c r="D359" s="1609"/>
      <c r="E359" s="1609"/>
      <c r="F359" s="1609"/>
      <c r="G359" s="1609"/>
      <c r="H359" s="1609"/>
      <c r="I359" s="1609"/>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09" t="s">
        <v>77</v>
      </c>
      <c r="C424" s="1609"/>
      <c r="D424" s="1609"/>
      <c r="E424" s="1609"/>
      <c r="F424" s="1609"/>
      <c r="G424" s="1609"/>
      <c r="H424" s="1609"/>
      <c r="I424" s="1609"/>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09" t="s">
        <v>78</v>
      </c>
      <c r="C511" s="1609"/>
      <c r="D511" s="1609"/>
      <c r="E511" s="1609"/>
      <c r="F511" s="1609"/>
      <c r="G511" s="1609"/>
      <c r="H511" s="1609"/>
      <c r="I511" s="1609"/>
      <c r="J511" s="1609"/>
      <c r="K511" s="1609"/>
    </row>
    <row r="512" spans="1:11" ht="15" customHeight="1">
      <c r="A512" s="422">
        <v>39807</v>
      </c>
      <c r="B512" s="1609"/>
      <c r="C512" s="1609"/>
      <c r="D512" s="1609"/>
      <c r="E512" s="1609"/>
      <c r="F512" s="1609"/>
      <c r="G512" s="1609"/>
      <c r="H512" s="1609"/>
      <c r="I512" s="1609"/>
      <c r="J512" s="1609"/>
      <c r="K512" s="1609"/>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09" t="s">
        <v>79</v>
      </c>
      <c r="C587" s="1609"/>
      <c r="D587" s="1609"/>
      <c r="E587" s="1609"/>
      <c r="F587" s="1609"/>
      <c r="G587" s="1609"/>
      <c r="H587" s="1609"/>
      <c r="I587" s="1609"/>
    </row>
    <row r="588" spans="1:9" ht="15" customHeight="1">
      <c r="A588" s="422">
        <v>39916</v>
      </c>
      <c r="B588" s="1609"/>
      <c r="C588" s="1609"/>
      <c r="D588" s="1609"/>
      <c r="E588" s="1609"/>
      <c r="F588" s="1609"/>
      <c r="G588" s="1609"/>
      <c r="H588" s="1609"/>
      <c r="I588" s="1609"/>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17" t="s">
        <v>80</v>
      </c>
      <c r="C603" s="1617"/>
      <c r="D603" s="1617"/>
      <c r="E603" s="1617"/>
      <c r="F603" s="1617"/>
      <c r="G603" s="1617"/>
      <c r="H603" s="1617"/>
      <c r="I603" s="1617"/>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17" t="s">
        <v>81</v>
      </c>
      <c r="C618" s="1617"/>
      <c r="D618" s="1617"/>
      <c r="E618" s="1617"/>
      <c r="F618" s="1617"/>
      <c r="G618" s="1617"/>
      <c r="H618" s="1617"/>
      <c r="I618" s="1617"/>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18" t="s">
        <v>82</v>
      </c>
      <c r="C771" s="1618"/>
      <c r="D771" s="1618"/>
      <c r="E771" s="1618"/>
      <c r="F771" s="1618"/>
      <c r="G771" s="1618"/>
      <c r="H771" s="1618"/>
      <c r="I771" s="1618"/>
    </row>
    <row r="772" spans="1:9" ht="15" customHeight="1">
      <c r="A772" s="407">
        <v>40175</v>
      </c>
      <c r="B772" s="1618"/>
      <c r="C772" s="1618"/>
      <c r="D772" s="1618"/>
      <c r="E772" s="1618"/>
      <c r="F772" s="1618"/>
      <c r="G772" s="1618"/>
      <c r="H772" s="1618"/>
      <c r="I772" s="1618"/>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18" t="s">
        <v>83</v>
      </c>
      <c r="C840" s="1618"/>
      <c r="D840" s="1618"/>
      <c r="E840" s="1618"/>
      <c r="F840" s="1618"/>
      <c r="G840" s="1618"/>
      <c r="H840" s="1618"/>
      <c r="I840" s="1618"/>
    </row>
    <row r="841" spans="1:9" ht="15" customHeight="1">
      <c r="A841" s="407">
        <v>40273</v>
      </c>
      <c r="B841" s="1618"/>
      <c r="C841" s="1618"/>
      <c r="D841" s="1618"/>
      <c r="E841" s="1618"/>
      <c r="F841" s="1618"/>
      <c r="G841" s="1618"/>
      <c r="H841" s="1618"/>
      <c r="I841" s="1618"/>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19" t="s">
        <v>84</v>
      </c>
      <c r="C880" s="1619"/>
      <c r="D880" s="1619"/>
      <c r="E880" s="1619"/>
      <c r="F880" s="1619"/>
      <c r="G880" s="1619"/>
      <c r="H880" s="1619"/>
      <c r="I880" s="1619"/>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17" t="s">
        <v>84</v>
      </c>
      <c r="C945" s="1617"/>
      <c r="D945" s="1617"/>
      <c r="E945" s="1617"/>
      <c r="F945" s="1617"/>
      <c r="G945" s="1617"/>
      <c r="H945" s="1617"/>
      <c r="I945" s="1617"/>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18" t="s">
        <v>83</v>
      </c>
      <c r="C1030" s="1618"/>
      <c r="D1030" s="1618"/>
      <c r="E1030" s="1618"/>
      <c r="F1030" s="1618"/>
      <c r="G1030" s="1618"/>
      <c r="H1030" s="1618"/>
      <c r="I1030" s="1618"/>
    </row>
    <row r="1031" spans="1:9" ht="15" customHeight="1">
      <c r="A1031" s="407">
        <v>40540</v>
      </c>
      <c r="B1031" s="1618"/>
      <c r="C1031" s="1618"/>
      <c r="D1031" s="1618"/>
      <c r="E1031" s="1618"/>
      <c r="F1031" s="1618"/>
      <c r="G1031" s="1618"/>
      <c r="H1031" s="1618"/>
      <c r="I1031" s="1618"/>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20" t="s">
        <v>84</v>
      </c>
      <c r="C1035" s="1620"/>
      <c r="D1035" s="1620"/>
      <c r="E1035" s="1620"/>
      <c r="F1035" s="1620"/>
      <c r="G1035" s="1620"/>
      <c r="H1035" s="1620"/>
      <c r="I1035" s="1620"/>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18" t="s">
        <v>83</v>
      </c>
      <c r="C1114" s="1618"/>
      <c r="D1114" s="1618"/>
      <c r="E1114" s="1618"/>
      <c r="F1114" s="1618"/>
      <c r="G1114" s="1618"/>
      <c r="H1114" s="1618"/>
      <c r="I1114" s="1618"/>
    </row>
    <row r="1115" spans="1:9" ht="15" customHeight="1">
      <c r="A1115" s="407">
        <v>40658</v>
      </c>
      <c r="B1115" s="1618"/>
      <c r="C1115" s="1618"/>
      <c r="D1115" s="1618"/>
      <c r="E1115" s="1618"/>
      <c r="F1115" s="1618"/>
      <c r="G1115" s="1618"/>
      <c r="H1115" s="1618"/>
      <c r="I1115" s="1618"/>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19" t="s">
        <v>84</v>
      </c>
      <c r="C1119" s="1619"/>
      <c r="D1119" s="1619"/>
      <c r="E1119" s="1619"/>
      <c r="F1119" s="1619"/>
      <c r="G1119" s="1619"/>
      <c r="H1119" s="1619"/>
      <c r="I1119" s="1619"/>
    </row>
    <row r="1120" spans="1:9" ht="15" customHeight="1">
      <c r="A1120" s="407">
        <v>40665</v>
      </c>
      <c r="B1120" s="1620" t="s">
        <v>84</v>
      </c>
      <c r="C1120" s="1620"/>
      <c r="D1120" s="1620"/>
      <c r="E1120" s="1620"/>
      <c r="F1120" s="1620"/>
      <c r="G1120" s="1620"/>
      <c r="H1120" s="1620"/>
      <c r="I1120" s="1620"/>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17" t="s">
        <v>84</v>
      </c>
      <c r="C1140" s="1617"/>
      <c r="D1140" s="1617"/>
      <c r="E1140" s="1617"/>
      <c r="F1140" s="1617"/>
      <c r="G1140" s="1617"/>
      <c r="H1140" s="1617"/>
      <c r="I1140" s="1617"/>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17" t="s">
        <v>84</v>
      </c>
      <c r="C1205" s="1617"/>
      <c r="D1205" s="1617"/>
      <c r="E1205" s="1617"/>
      <c r="F1205" s="1617"/>
      <c r="G1205" s="1617"/>
      <c r="H1205" s="1617"/>
      <c r="I1205" s="1617"/>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17" t="s">
        <v>84</v>
      </c>
      <c r="C1290" s="1617"/>
      <c r="D1290" s="1617"/>
      <c r="E1290" s="1617"/>
      <c r="F1290" s="1617"/>
      <c r="G1290" s="1617"/>
      <c r="H1290" s="1617"/>
      <c r="I1290" s="1617"/>
    </row>
    <row r="1291" spans="1:9" ht="15" customHeight="1">
      <c r="A1291" s="407">
        <v>40904</v>
      </c>
      <c r="B1291" s="1617"/>
      <c r="C1291" s="1617"/>
      <c r="D1291" s="1617"/>
      <c r="E1291" s="1617"/>
      <c r="F1291" s="1617"/>
      <c r="G1291" s="1617"/>
      <c r="H1291" s="1617"/>
      <c r="I1291" s="1617"/>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17" t="s">
        <v>84</v>
      </c>
      <c r="C1295" s="1617"/>
      <c r="D1295" s="1617"/>
      <c r="E1295" s="1617"/>
      <c r="F1295" s="1617"/>
      <c r="G1295" s="1617"/>
      <c r="H1295" s="1617"/>
      <c r="I1295" s="1617"/>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17" t="s">
        <v>84</v>
      </c>
      <c r="C1364" s="1617"/>
      <c r="D1364" s="1617"/>
      <c r="E1364" s="1617"/>
      <c r="F1364" s="1617"/>
      <c r="G1364" s="1617"/>
      <c r="H1364" s="1617"/>
      <c r="I1364" s="1617"/>
    </row>
    <row r="1365" spans="1:9" ht="15" customHeight="1">
      <c r="A1365" s="407">
        <v>41008</v>
      </c>
      <c r="B1365" s="1617"/>
      <c r="C1365" s="1617"/>
      <c r="D1365" s="1617"/>
      <c r="E1365" s="1617"/>
      <c r="F1365" s="1617"/>
      <c r="G1365" s="1617"/>
      <c r="H1365" s="1617"/>
      <c r="I1365" s="1617"/>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17" t="s">
        <v>85</v>
      </c>
      <c r="C1385" s="1617"/>
      <c r="D1385" s="1617"/>
      <c r="E1385" s="1617"/>
      <c r="F1385" s="1617"/>
      <c r="G1385" s="1617"/>
      <c r="H1385" s="1617"/>
      <c r="I1385" s="1617"/>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17" t="s">
        <v>85</v>
      </c>
      <c r="C1405" s="1617"/>
      <c r="D1405" s="1617"/>
      <c r="E1405" s="1617"/>
      <c r="F1405" s="1617"/>
      <c r="G1405" s="1617"/>
      <c r="H1405" s="1617"/>
      <c r="I1405" s="1617"/>
    </row>
    <row r="1406" spans="1:9" ht="15" customHeight="1">
      <c r="A1406" s="407">
        <v>41065</v>
      </c>
      <c r="B1406" s="1617"/>
      <c r="C1406" s="1617"/>
      <c r="D1406" s="1617"/>
      <c r="E1406" s="1617"/>
      <c r="F1406" s="1617"/>
      <c r="G1406" s="1617"/>
      <c r="H1406" s="1617"/>
      <c r="I1406" s="1617"/>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17" t="s">
        <v>85</v>
      </c>
      <c r="C1465" s="1617"/>
      <c r="D1465" s="1617"/>
      <c r="E1465" s="1617"/>
      <c r="F1465" s="1617"/>
      <c r="G1465" s="1617"/>
      <c r="H1465" s="1617"/>
      <c r="I1465" s="1617"/>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608" t="s">
        <v>86</v>
      </c>
      <c r="C1551" s="1608"/>
      <c r="D1551" s="1608"/>
    </row>
    <row r="1552" spans="1:4" ht="15" customHeight="1">
      <c r="A1552" s="407">
        <v>41269</v>
      </c>
      <c r="B1552" s="1608" t="s">
        <v>86</v>
      </c>
      <c r="C1552" s="1608"/>
      <c r="D1552" s="1608"/>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608" t="s">
        <v>86</v>
      </c>
      <c r="C1556" s="1608"/>
      <c r="D1556" s="1608"/>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10" t="s">
        <v>86</v>
      </c>
      <c r="C1619" s="1610"/>
      <c r="D1619" s="1610"/>
      <c r="E1619" s="432">
        <f>AVERAGE(D1599:D1618)</f>
        <v>10900</v>
      </c>
      <c r="F1619" s="432"/>
      <c r="G1619" s="416"/>
      <c r="H1619" s="426"/>
      <c r="I1619" s="430"/>
    </row>
    <row r="1620" spans="1:9" ht="15" customHeight="1">
      <c r="A1620" s="407">
        <v>41365</v>
      </c>
      <c r="B1620" s="1608" t="s">
        <v>86</v>
      </c>
      <c r="C1620" s="1608"/>
      <c r="D1620" s="1608"/>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608" t="s">
        <v>86</v>
      </c>
      <c r="C1645" s="1608"/>
      <c r="D1645" s="1608"/>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608" t="s">
        <v>86</v>
      </c>
      <c r="C1660" s="1608"/>
      <c r="D1660" s="1608"/>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608" t="s">
        <v>86</v>
      </c>
      <c r="C1725" s="1608"/>
      <c r="D1725" s="1608"/>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608" t="s">
        <v>86</v>
      </c>
      <c r="C1812" s="1608"/>
      <c r="D1812" s="1608"/>
    </row>
    <row r="1813" spans="1:9" ht="15" customHeight="1">
      <c r="A1813" s="407">
        <v>41634</v>
      </c>
      <c r="B1813" s="1608" t="s">
        <v>86</v>
      </c>
      <c r="C1813" s="1608"/>
      <c r="D1813" s="1608"/>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17" t="s">
        <v>87</v>
      </c>
      <c r="D1893" s="1617"/>
    </row>
    <row r="1894" spans="1:9" ht="15" customHeight="1">
      <c r="A1894" s="407">
        <v>41750</v>
      </c>
      <c r="C1894" s="1617"/>
      <c r="D1894" s="1617"/>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608" t="s">
        <v>86</v>
      </c>
      <c r="C1904" s="1608"/>
      <c r="D1904" s="1608"/>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608" t="s">
        <v>86</v>
      </c>
      <c r="C1919" s="1608"/>
      <c r="D1919" s="1608"/>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608" t="s">
        <v>88</v>
      </c>
      <c r="C1984" s="1608"/>
      <c r="D1984" s="1608"/>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608" t="s">
        <v>88</v>
      </c>
      <c r="C2072" s="1608"/>
      <c r="D2072" s="1608"/>
    </row>
    <row r="2073" spans="1:9" ht="15" customHeight="1">
      <c r="A2073" s="407">
        <v>41999</v>
      </c>
      <c r="B2073" s="1608"/>
      <c r="C2073" s="1608"/>
      <c r="D2073" s="1608"/>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608" t="s">
        <v>88</v>
      </c>
      <c r="C2142" s="1608"/>
      <c r="D2142" s="1608"/>
      <c r="E2142" s="419"/>
      <c r="F2142" s="419"/>
    </row>
    <row r="2143" spans="1:9" ht="15" customHeight="1">
      <c r="A2143" s="407">
        <v>42100</v>
      </c>
      <c r="B2143" s="1608"/>
      <c r="C2143" s="1608"/>
      <c r="D2143" s="1608"/>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608" t="s">
        <v>88</v>
      </c>
      <c r="C2163" s="1608"/>
      <c r="D2163" s="1608"/>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608" t="s">
        <v>88</v>
      </c>
      <c r="C2178" s="1608"/>
      <c r="D2178" s="1608"/>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10" t="s">
        <v>88</v>
      </c>
      <c r="C2248" s="1610"/>
      <c r="D2248" s="1610"/>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09" t="s">
        <v>88</v>
      </c>
      <c r="C2332" s="1609"/>
      <c r="D2332" s="1609"/>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607" t="s">
        <v>89</v>
      </c>
      <c r="C2421" s="1607"/>
      <c r="D2421" s="1607"/>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09" t="s">
        <v>89</v>
      </c>
      <c r="C2441" s="1609"/>
      <c r="D2441" s="1609"/>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09" t="s">
        <v>89</v>
      </c>
      <c r="C2506" s="1609"/>
      <c r="D2506" s="1609"/>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13" t="s">
        <v>90</v>
      </c>
      <c r="C2591" s="1613"/>
      <c r="D2591" s="1613"/>
      <c r="E2591" s="264"/>
    </row>
    <row r="2592" spans="1:5" ht="15" customHeight="1">
      <c r="A2592" s="3">
        <v>42731</v>
      </c>
      <c r="B2592" s="1613"/>
      <c r="C2592" s="1613"/>
      <c r="D2592" s="1613"/>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13" t="s">
        <v>90</v>
      </c>
      <c r="C2669" s="1613"/>
      <c r="D2669" s="1613"/>
    </row>
    <row r="2670" spans="1:6" ht="15" customHeight="1">
      <c r="A2670" s="3">
        <v>42842</v>
      </c>
      <c r="B2670" s="1613"/>
      <c r="C2670" s="1613"/>
      <c r="D2670" s="1613"/>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11" t="s">
        <v>90</v>
      </c>
      <c r="C2680" s="1611"/>
      <c r="D2680" s="1611"/>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12" t="s">
        <v>90</v>
      </c>
      <c r="C2700" s="1612"/>
      <c r="D2700" s="1612"/>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608" t="s">
        <v>91</v>
      </c>
      <c r="C2765" s="1608"/>
      <c r="D2765" s="1608"/>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608" t="s">
        <v>91</v>
      </c>
      <c r="C2850" s="1608"/>
      <c r="D2850" s="1608"/>
    </row>
    <row r="2851" spans="1:6" ht="15" customHeight="1">
      <c r="A2851" s="3">
        <v>43095</v>
      </c>
      <c r="B2851" s="1608"/>
      <c r="C2851" s="1608"/>
      <c r="D2851" s="1608"/>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557" t="s">
        <v>92</v>
      </c>
      <c r="C2918" s="1557"/>
      <c r="D2918" s="1557"/>
      <c r="E2918" s="432">
        <f>AVERAGE(D2897:D2917)</f>
        <v>8708.3333333333339</v>
      </c>
      <c r="F2918" s="432">
        <f>AVERAGE(D2855:D2917)</f>
        <v>8497.6190476190477</v>
      </c>
    </row>
    <row r="2919" spans="1:6" ht="15" customHeight="1">
      <c r="A2919" s="29">
        <v>43192</v>
      </c>
      <c r="B2919" s="1536" t="s">
        <v>92</v>
      </c>
      <c r="C2919" s="1536"/>
      <c r="D2919" s="1536"/>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37" t="s">
        <v>92</v>
      </c>
      <c r="C2944" s="1537"/>
      <c r="D2944" s="1537"/>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37" t="s">
        <v>92</v>
      </c>
      <c r="C2959" s="1537"/>
      <c r="D2959" s="1537"/>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37" t="s">
        <v>92</v>
      </c>
      <c r="C3024" s="1537"/>
      <c r="D3024" s="1537"/>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608" t="s">
        <v>93</v>
      </c>
      <c r="C3110" s="1608"/>
      <c r="D3110" s="1608"/>
      <c r="E3110" s="475"/>
      <c r="F3110" s="475"/>
    </row>
    <row r="3111" spans="1:9" ht="15" customHeight="1">
      <c r="A3111" s="3">
        <v>43460</v>
      </c>
      <c r="B3111" s="1608"/>
      <c r="C3111" s="1608"/>
      <c r="D3111" s="1608"/>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15" t="s">
        <v>51</v>
      </c>
      <c r="C3192" s="1515"/>
      <c r="D3192" s="151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15"/>
      <c r="C3193" s="1515"/>
      <c r="D3193" s="151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15" t="s">
        <v>51</v>
      </c>
      <c r="C3203" s="1515"/>
      <c r="D3203" s="1515"/>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15" t="s">
        <v>51</v>
      </c>
      <c r="C3218" s="1515"/>
      <c r="D3218" s="1515"/>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15" t="s">
        <v>51</v>
      </c>
      <c r="C3283" s="1515"/>
      <c r="D3283" s="1515"/>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608" t="s">
        <v>93</v>
      </c>
      <c r="C3370" s="1608"/>
      <c r="D3370" s="1608"/>
    </row>
    <row r="3371" spans="1:6" ht="15" customHeight="1">
      <c r="A3371" s="3">
        <v>43825</v>
      </c>
      <c r="B3371" s="1608"/>
      <c r="C3371" s="1608"/>
      <c r="D3371" s="1608"/>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608" t="s">
        <v>61</v>
      </c>
      <c r="C3447" s="1608"/>
      <c r="D3447" s="1608"/>
    </row>
    <row r="3448" spans="1:6" ht="15" customHeight="1">
      <c r="A3448" s="407">
        <v>43934</v>
      </c>
      <c r="B3448" s="1608"/>
      <c r="C3448" s="1608"/>
      <c r="D3448" s="1608"/>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608" t="s">
        <v>61</v>
      </c>
      <c r="C3467" s="1608"/>
      <c r="D3467" s="1608"/>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608" t="s">
        <v>61</v>
      </c>
      <c r="C3478" s="1608"/>
      <c r="D3478" s="1608"/>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10" t="s">
        <v>61</v>
      </c>
      <c r="C3548" s="1610"/>
      <c r="D3548" s="1610"/>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608" t="s">
        <v>61</v>
      </c>
      <c r="C3632" s="1608"/>
      <c r="D3632" s="1608"/>
    </row>
    <row r="3633" spans="1:6" ht="15" customHeight="1">
      <c r="A3633" s="3">
        <v>44193</v>
      </c>
      <c r="B3633" s="1608"/>
      <c r="C3633" s="1608"/>
      <c r="D3633" s="1608"/>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608" t="s">
        <v>61</v>
      </c>
      <c r="C3701" s="1608"/>
      <c r="D3701" s="1608"/>
      <c r="E3701" s="419"/>
      <c r="F3701" s="419"/>
    </row>
    <row r="3702" spans="1:7" ht="15" customHeight="1">
      <c r="A3702" s="3">
        <v>44291</v>
      </c>
      <c r="B3702" s="1608"/>
      <c r="C3702" s="1608"/>
      <c r="D3702" s="1608"/>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607" t="s">
        <v>61</v>
      </c>
      <c r="C3722" s="1607"/>
      <c r="D3722" s="1607"/>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10" t="s">
        <v>61</v>
      </c>
      <c r="C3742" s="1610"/>
      <c r="D3742" s="1610"/>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608" t="s">
        <v>61</v>
      </c>
      <c r="C3807" s="1594"/>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09" t="s">
        <v>61</v>
      </c>
      <c r="C3892" s="1609"/>
      <c r="D3892" s="1609"/>
    </row>
    <row r="3893" spans="1:6" ht="15" customHeight="1">
      <c r="A3893" s="3">
        <v>44558</v>
      </c>
      <c r="B3893" s="1609"/>
      <c r="C3893" s="1609"/>
      <c r="D3893" s="1609"/>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607" t="s">
        <v>61</v>
      </c>
      <c r="C3897" s="1622"/>
      <c r="D3897" s="1622"/>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607" t="s">
        <v>61</v>
      </c>
      <c r="C3982" s="1607"/>
      <c r="D3982" s="1607"/>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21" t="s">
        <v>23</v>
      </c>
      <c r="C4005" s="1621"/>
      <c r="D4005" s="1621"/>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6" ht="15" customHeight="1">
      <c r="A4257" s="407">
        <v>45553</v>
      </c>
      <c r="B4257" s="408">
        <v>26500</v>
      </c>
      <c r="C4257" s="408">
        <v>28000</v>
      </c>
      <c r="D4257" s="409">
        <v>27250</v>
      </c>
    </row>
    <row r="4258" spans="1:6" ht="15" customHeight="1">
      <c r="A4258" s="407">
        <v>45555</v>
      </c>
      <c r="B4258" s="408">
        <v>26800</v>
      </c>
      <c r="C4258" s="408">
        <v>28000</v>
      </c>
      <c r="D4258" s="409">
        <v>27400</v>
      </c>
      <c r="E4258" s="419"/>
      <c r="F4258" s="419"/>
    </row>
    <row r="4259" spans="1:6" ht="15" customHeight="1">
      <c r="A4259" s="407">
        <v>45560</v>
      </c>
      <c r="B4259" s="408">
        <v>27000</v>
      </c>
      <c r="C4259" s="408">
        <v>28500</v>
      </c>
      <c r="D4259" s="409">
        <v>27750</v>
      </c>
    </row>
    <row r="4260" spans="1:6" ht="15" customHeight="1" thickBot="1">
      <c r="A4260" s="412">
        <v>45562</v>
      </c>
      <c r="B4260" s="413">
        <v>27500</v>
      </c>
      <c r="C4260" s="413">
        <v>28500</v>
      </c>
      <c r="D4260" s="414">
        <v>28000</v>
      </c>
      <c r="E4260" s="432">
        <f>AVERAGE($D$4253:D4260)</f>
        <v>26856.25</v>
      </c>
      <c r="F4260" s="432">
        <f>AVERAGE($D$4183:D4260)</f>
        <v>18437.339743589742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623" t="s">
        <v>99</v>
      </c>
      <c r="B1" s="1623"/>
      <c r="C1" s="1623"/>
      <c r="D1" s="1623"/>
      <c r="E1" s="1623"/>
      <c r="F1" s="1623"/>
      <c r="G1" s="162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624" t="s">
        <v>103</v>
      </c>
      <c r="K38" s="1625"/>
      <c r="L38" s="292" t="s">
        <v>104</v>
      </c>
      <c r="M38" s="292" t="s">
        <v>105</v>
      </c>
      <c r="N38" s="292" t="s">
        <v>106</v>
      </c>
      <c r="O38" s="292" t="s">
        <v>107</v>
      </c>
      <c r="P38" s="293" t="s">
        <v>108</v>
      </c>
    </row>
    <row r="39" spans="1:16" ht="14.25" thickBot="1">
      <c r="A39" s="68">
        <v>41691</v>
      </c>
      <c r="B39" s="321">
        <v>25.5</v>
      </c>
      <c r="C39" s="321">
        <v>29</v>
      </c>
      <c r="D39" s="323">
        <f t="shared" si="1"/>
        <v>27.25</v>
      </c>
      <c r="E39">
        <v>60076.02</v>
      </c>
      <c r="J39" s="1626"/>
      <c r="K39" s="162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99" activePane="bottomLeft" state="frozen"/>
      <selection pane="bottomLeft" activeCell="E3317" sqref="E3317"/>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553" t="s">
        <v>0</v>
      </c>
      <c r="B1" s="5" t="s">
        <v>95</v>
      </c>
      <c r="C1" s="1658" t="s">
        <v>110</v>
      </c>
      <c r="D1" s="1660" t="s">
        <v>5</v>
      </c>
      <c r="E1" s="1660" t="s">
        <v>6</v>
      </c>
      <c r="F1" s="1662" t="s">
        <v>111</v>
      </c>
      <c r="G1" s="1558" t="s">
        <v>7</v>
      </c>
      <c r="H1" s="1558" t="s">
        <v>8</v>
      </c>
      <c r="I1" s="300" t="s">
        <v>9</v>
      </c>
    </row>
    <row r="2" spans="1:11" s="80" customFormat="1" ht="15" customHeight="1" thickBot="1">
      <c r="A2" s="1554"/>
      <c r="B2" s="13" t="s">
        <v>15</v>
      </c>
      <c r="C2" s="1659"/>
      <c r="D2" s="1661"/>
      <c r="E2" s="1661"/>
      <c r="F2" s="1663"/>
      <c r="G2" s="1666"/>
      <c r="H2" s="1666"/>
      <c r="I2" s="322" t="s">
        <v>4</v>
      </c>
    </row>
    <row r="3" spans="1:11" s="80" customFormat="1" ht="15" customHeight="1">
      <c r="A3" s="3">
        <v>40910</v>
      </c>
      <c r="B3" s="1632" t="s">
        <v>112</v>
      </c>
      <c r="C3" s="1632"/>
      <c r="D3" s="1632"/>
      <c r="E3" s="1632"/>
      <c r="F3" s="1632"/>
      <c r="G3" s="84"/>
      <c r="I3" s="164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4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45" t="s">
        <v>113</v>
      </c>
    </row>
    <row r="19" spans="1:9" s="80" customFormat="1" ht="15" customHeight="1">
      <c r="A19" s="3">
        <v>40932</v>
      </c>
      <c r="B19" s="81">
        <v>9685</v>
      </c>
      <c r="C19" s="173">
        <v>21860</v>
      </c>
      <c r="D19" s="172">
        <v>22000</v>
      </c>
      <c r="E19" s="137">
        <f t="shared" si="0"/>
        <v>140</v>
      </c>
      <c r="F19" s="18">
        <f t="shared" si="2"/>
        <v>-75</v>
      </c>
      <c r="G19" s="84"/>
      <c r="H19" s="84"/>
      <c r="I19" s="1645"/>
    </row>
    <row r="20" spans="1:9" s="80" customFormat="1" ht="15" customHeight="1">
      <c r="A20" s="3">
        <v>40933</v>
      </c>
      <c r="B20" s="81">
        <v>9685</v>
      </c>
      <c r="C20" s="173">
        <v>22005</v>
      </c>
      <c r="D20" s="172">
        <v>22145</v>
      </c>
      <c r="E20" s="137">
        <f t="shared" si="0"/>
        <v>140</v>
      </c>
      <c r="F20" s="18">
        <f t="shared" si="2"/>
        <v>145</v>
      </c>
      <c r="G20" s="84"/>
      <c r="H20" s="84"/>
      <c r="I20" s="1645"/>
    </row>
    <row r="21" spans="1:9" s="80" customFormat="1" ht="15" customHeight="1">
      <c r="A21" s="3">
        <v>40934</v>
      </c>
      <c r="B21" s="81">
        <v>9664</v>
      </c>
      <c r="C21" s="173">
        <v>23330</v>
      </c>
      <c r="D21" s="172">
        <v>23400</v>
      </c>
      <c r="E21" s="137">
        <f t="shared" si="0"/>
        <v>70</v>
      </c>
      <c r="F21" s="18">
        <f t="shared" si="2"/>
        <v>1325</v>
      </c>
      <c r="G21" s="84"/>
      <c r="H21" s="84"/>
      <c r="I21" s="1645"/>
    </row>
    <row r="22" spans="1:9" ht="15" customHeight="1">
      <c r="A22" s="3">
        <v>40935</v>
      </c>
      <c r="B22" s="81">
        <v>9365</v>
      </c>
      <c r="C22" s="173">
        <v>24310</v>
      </c>
      <c r="D22" s="172">
        <v>24325</v>
      </c>
      <c r="E22" s="137">
        <f t="shared" si="0"/>
        <v>15</v>
      </c>
      <c r="F22" s="18">
        <f t="shared" ref="F22:F27" si="3">+C22-C21</f>
        <v>980</v>
      </c>
      <c r="G22" s="84"/>
      <c r="H22" s="84"/>
      <c r="I22" s="164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44" t="s">
        <v>112</v>
      </c>
    </row>
    <row r="69" spans="1:9" ht="15" customHeight="1">
      <c r="A69" s="3">
        <v>41002</v>
      </c>
      <c r="B69" s="82">
        <v>13285</v>
      </c>
      <c r="C69" s="173">
        <v>23100</v>
      </c>
      <c r="D69" s="172">
        <v>23200</v>
      </c>
      <c r="E69" s="137">
        <f t="shared" ref="E69:E71" si="11">D69-C69</f>
        <v>100</v>
      </c>
      <c r="F69" s="18">
        <f t="shared" si="10"/>
        <v>350</v>
      </c>
      <c r="G69" s="84"/>
      <c r="H69" s="84"/>
      <c r="I69" s="1645"/>
    </row>
    <row r="70" spans="1:9" ht="15" customHeight="1">
      <c r="A70" s="3">
        <v>41003</v>
      </c>
      <c r="B70" s="82">
        <v>13285</v>
      </c>
      <c r="C70" s="173">
        <v>22550</v>
      </c>
      <c r="D70" s="172">
        <v>22505</v>
      </c>
      <c r="E70" s="137">
        <f t="shared" si="11"/>
        <v>-45</v>
      </c>
      <c r="F70" s="18">
        <f t="shared" si="10"/>
        <v>-550</v>
      </c>
      <c r="G70" s="84"/>
      <c r="H70" s="84"/>
      <c r="I70" s="164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12" t="s">
        <v>112</v>
      </c>
      <c r="C72" s="1612"/>
      <c r="D72" s="1612"/>
      <c r="E72" s="1612"/>
      <c r="F72" s="1612"/>
      <c r="G72" s="84"/>
      <c r="H72" s="84"/>
      <c r="I72" s="301">
        <v>170000</v>
      </c>
    </row>
    <row r="73" spans="1:9" ht="15" customHeight="1">
      <c r="A73" s="3">
        <v>41008</v>
      </c>
      <c r="B73" s="1612"/>
      <c r="C73" s="1612"/>
      <c r="D73" s="1612"/>
      <c r="E73" s="1612"/>
      <c r="F73" s="161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32" t="s">
        <v>112</v>
      </c>
      <c r="C93" s="1632"/>
      <c r="D93" s="1632"/>
      <c r="E93" s="1632"/>
      <c r="F93" s="163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12" t="s">
        <v>112</v>
      </c>
      <c r="C113" s="1612"/>
      <c r="D113" s="1612"/>
      <c r="E113" s="1612"/>
      <c r="F113" s="1612"/>
      <c r="G113" s="84"/>
      <c r="H113" s="84"/>
      <c r="I113" s="301">
        <v>154250</v>
      </c>
    </row>
    <row r="114" spans="1:9" ht="15" customHeight="1">
      <c r="A114" s="3">
        <v>41065</v>
      </c>
      <c r="B114" s="1612"/>
      <c r="C114" s="1612"/>
      <c r="D114" s="1612"/>
      <c r="E114" s="1612"/>
      <c r="F114" s="161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32" t="s">
        <v>112</v>
      </c>
      <c r="C173" s="1632"/>
      <c r="D173" s="1632"/>
      <c r="E173" s="1632"/>
      <c r="F173" s="163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44" t="s">
        <v>112</v>
      </c>
      <c r="J198" s="84"/>
    </row>
    <row r="199" spans="1:11" s="80" customFormat="1" ht="15" customHeight="1">
      <c r="A199" s="3">
        <v>41184</v>
      </c>
      <c r="B199" s="81">
        <v>11965</v>
      </c>
      <c r="C199" s="173">
        <v>22110</v>
      </c>
      <c r="D199" s="172">
        <v>22025</v>
      </c>
      <c r="E199" s="137">
        <f t="shared" si="30"/>
        <v>-85</v>
      </c>
      <c r="F199" s="84">
        <f t="shared" si="33"/>
        <v>210</v>
      </c>
      <c r="G199" s="84"/>
      <c r="H199" s="84"/>
      <c r="I199" s="1645"/>
      <c r="J199" s="84"/>
    </row>
    <row r="200" spans="1:11" s="80" customFormat="1" ht="15" customHeight="1">
      <c r="A200" s="3">
        <v>41185</v>
      </c>
      <c r="B200" s="81">
        <v>12105</v>
      </c>
      <c r="C200" s="173">
        <v>22100</v>
      </c>
      <c r="D200" s="172">
        <v>22100</v>
      </c>
      <c r="E200" s="137">
        <f t="shared" si="30"/>
        <v>0</v>
      </c>
      <c r="F200" s="84">
        <f t="shared" si="33"/>
        <v>-10</v>
      </c>
      <c r="G200" s="84"/>
      <c r="H200" s="84"/>
      <c r="I200" s="1645"/>
      <c r="J200" s="84"/>
    </row>
    <row r="201" spans="1:11" ht="15" customHeight="1">
      <c r="A201" s="3">
        <v>41186</v>
      </c>
      <c r="B201" s="81">
        <v>12055</v>
      </c>
      <c r="C201" s="173">
        <v>22230</v>
      </c>
      <c r="D201" s="172">
        <v>22225</v>
      </c>
      <c r="E201" s="137">
        <f t="shared" si="30"/>
        <v>-5</v>
      </c>
      <c r="F201" s="84">
        <f t="shared" ref="F201:F206" si="34">+C201-C200</f>
        <v>130</v>
      </c>
      <c r="G201" s="84"/>
      <c r="H201" s="84"/>
      <c r="I201" s="1645"/>
    </row>
    <row r="202" spans="1:11" ht="15" customHeight="1">
      <c r="A202" s="3">
        <v>41187</v>
      </c>
      <c r="B202" s="81">
        <v>12175</v>
      </c>
      <c r="C202" s="173">
        <v>22455</v>
      </c>
      <c r="D202" s="172">
        <v>22500</v>
      </c>
      <c r="E202" s="137">
        <f t="shared" si="30"/>
        <v>45</v>
      </c>
      <c r="F202" s="84">
        <f t="shared" si="34"/>
        <v>225</v>
      </c>
      <c r="G202" s="84"/>
      <c r="H202" s="84"/>
      <c r="I202" s="164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32" t="s">
        <v>38</v>
      </c>
      <c r="C259" s="1632"/>
      <c r="D259" s="1632"/>
      <c r="E259" s="1632"/>
      <c r="F259" s="1632"/>
      <c r="G259" s="129"/>
      <c r="H259" s="129"/>
      <c r="I259" s="301">
        <v>151250</v>
      </c>
    </row>
    <row r="260" spans="1:9" ht="15" customHeight="1">
      <c r="A260" s="3">
        <v>41269</v>
      </c>
      <c r="B260" s="1632" t="s">
        <v>38</v>
      </c>
      <c r="C260" s="1632"/>
      <c r="D260" s="1632"/>
      <c r="E260" s="1632"/>
      <c r="F260" s="163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52" t="s">
        <v>38</v>
      </c>
      <c r="C264" s="1652"/>
      <c r="D264" s="1652"/>
      <c r="E264" s="1652"/>
      <c r="F264" s="1652"/>
      <c r="I264" s="1664" t="s">
        <v>114</v>
      </c>
    </row>
    <row r="265" spans="1:9" ht="15" customHeight="1">
      <c r="A265" s="3">
        <v>41276</v>
      </c>
      <c r="B265" s="83">
        <v>12800</v>
      </c>
      <c r="C265" s="173">
        <v>24350</v>
      </c>
      <c r="D265" s="172">
        <v>24345</v>
      </c>
      <c r="E265" s="137">
        <f t="shared" ref="E265:E326" si="45">D265-C265</f>
        <v>-5</v>
      </c>
      <c r="F265" s="84">
        <f>C265-C263</f>
        <v>850</v>
      </c>
      <c r="I265" s="1665"/>
    </row>
    <row r="266" spans="1:9" ht="15" customHeight="1">
      <c r="A266" s="3">
        <v>41277</v>
      </c>
      <c r="B266" s="83">
        <v>12675</v>
      </c>
      <c r="C266" s="173">
        <v>24150</v>
      </c>
      <c r="D266" s="172">
        <v>24150</v>
      </c>
      <c r="E266" s="137">
        <f t="shared" si="45"/>
        <v>0</v>
      </c>
      <c r="F266" s="84">
        <f t="shared" ref="F266:F286" si="46">C266-C265</f>
        <v>-200</v>
      </c>
      <c r="G266" s="129"/>
      <c r="H266" s="129"/>
      <c r="I266" s="166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28" t="s">
        <v>114</v>
      </c>
    </row>
    <row r="294" spans="1:9" ht="15" customHeight="1">
      <c r="A294" s="3">
        <v>41317</v>
      </c>
      <c r="B294" s="83">
        <v>13350</v>
      </c>
      <c r="C294" s="173">
        <v>24925</v>
      </c>
      <c r="D294" s="172">
        <v>24905</v>
      </c>
      <c r="E294" s="137">
        <f t="shared" si="45"/>
        <v>-20</v>
      </c>
      <c r="F294" s="84">
        <f t="shared" si="47"/>
        <v>-75</v>
      </c>
      <c r="I294" s="1628"/>
    </row>
    <row r="295" spans="1:9" ht="15" customHeight="1">
      <c r="A295" s="3">
        <v>41318</v>
      </c>
      <c r="B295" s="83">
        <v>13350</v>
      </c>
      <c r="C295" s="173">
        <v>24905</v>
      </c>
      <c r="D295" s="172">
        <v>24925</v>
      </c>
      <c r="E295" s="137">
        <f t="shared" si="45"/>
        <v>20</v>
      </c>
      <c r="F295" s="84">
        <f t="shared" si="47"/>
        <v>-20</v>
      </c>
      <c r="I295" s="1628"/>
    </row>
    <row r="296" spans="1:9" ht="15" customHeight="1">
      <c r="A296" s="3">
        <v>41319</v>
      </c>
      <c r="B296" s="83">
        <v>13350</v>
      </c>
      <c r="C296" s="173">
        <v>24780</v>
      </c>
      <c r="D296" s="172">
        <v>24800</v>
      </c>
      <c r="E296" s="137">
        <f t="shared" si="45"/>
        <v>20</v>
      </c>
      <c r="F296" s="84">
        <f t="shared" si="47"/>
        <v>-125</v>
      </c>
      <c r="I296" s="1628"/>
    </row>
    <row r="297" spans="1:9" ht="15" customHeight="1">
      <c r="A297" s="3">
        <v>41320</v>
      </c>
      <c r="B297" s="83">
        <v>13375</v>
      </c>
      <c r="C297" s="173">
        <v>24925</v>
      </c>
      <c r="D297" s="172">
        <v>24950</v>
      </c>
      <c r="E297" s="137">
        <f t="shared" si="45"/>
        <v>25</v>
      </c>
      <c r="F297" s="84">
        <f t="shared" si="47"/>
        <v>145</v>
      </c>
      <c r="I297" s="162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36" t="s">
        <v>38</v>
      </c>
      <c r="C327" s="1636"/>
      <c r="D327" s="1636"/>
      <c r="E327" s="1636"/>
      <c r="F327" s="1636"/>
      <c r="G327" s="202">
        <f>AVERAGE(C307:C326)</f>
        <v>23337</v>
      </c>
      <c r="H327" s="203">
        <f>AVERAGE(C265:C326)</f>
        <v>24125.322580645163</v>
      </c>
      <c r="I327" s="314">
        <v>151750</v>
      </c>
    </row>
    <row r="328" spans="1:13" ht="15" customHeight="1">
      <c r="A328" s="3">
        <v>41365</v>
      </c>
      <c r="B328" s="1632" t="s">
        <v>38</v>
      </c>
      <c r="C328" s="1632"/>
      <c r="D328" s="1632"/>
      <c r="E328" s="1632"/>
      <c r="F328" s="163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28" t="s">
        <v>114</v>
      </c>
    </row>
    <row r="332" spans="1:13" ht="15" customHeight="1">
      <c r="A332" s="3">
        <v>41369</v>
      </c>
      <c r="B332" s="264">
        <v>14400</v>
      </c>
      <c r="C332" s="266">
        <v>22725</v>
      </c>
      <c r="D332" s="267">
        <v>22735</v>
      </c>
      <c r="E332" s="137">
        <f t="shared" si="48"/>
        <v>10</v>
      </c>
      <c r="F332" s="268">
        <f t="shared" si="49"/>
        <v>-15</v>
      </c>
      <c r="G332" s="269"/>
      <c r="H332" s="269"/>
      <c r="I332" s="162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2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3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32" t="s">
        <v>38</v>
      </c>
      <c r="C353" s="1632"/>
      <c r="D353" s="1632"/>
      <c r="E353" s="1632"/>
      <c r="F353" s="163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32" t="s">
        <v>38</v>
      </c>
      <c r="C368" s="1632"/>
      <c r="D368" s="1632"/>
      <c r="E368" s="1632"/>
      <c r="F368" s="163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45" t="s">
        <v>112</v>
      </c>
    </row>
    <row r="379" spans="1:9" ht="15" customHeight="1">
      <c r="A379" s="3">
        <v>41436</v>
      </c>
      <c r="B379" s="83">
        <v>14505</v>
      </c>
      <c r="C379" s="173">
        <v>20600</v>
      </c>
      <c r="D379" s="248">
        <v>20600</v>
      </c>
      <c r="E379" s="137">
        <f t="shared" si="48"/>
        <v>0</v>
      </c>
      <c r="F379" s="191">
        <f t="shared" si="51"/>
        <v>-245</v>
      </c>
      <c r="I379" s="1645"/>
    </row>
    <row r="380" spans="1:9" ht="15" customHeight="1">
      <c r="A380" s="3">
        <v>41437</v>
      </c>
      <c r="B380" s="83">
        <v>14495</v>
      </c>
      <c r="C380" s="173">
        <v>20445</v>
      </c>
      <c r="D380" s="248">
        <v>20470</v>
      </c>
      <c r="E380" s="137">
        <f t="shared" si="48"/>
        <v>25</v>
      </c>
      <c r="F380" s="191">
        <f t="shared" si="51"/>
        <v>-155</v>
      </c>
      <c r="I380" s="164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32" t="s">
        <v>38</v>
      </c>
      <c r="C433" s="1632"/>
      <c r="D433" s="1632"/>
      <c r="E433" s="1632"/>
      <c r="F433" s="163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43" t="s">
        <v>115</v>
      </c>
    </row>
    <row r="452" spans="1:9" ht="15" customHeight="1">
      <c r="A452" s="3">
        <v>41537</v>
      </c>
      <c r="B452" s="83">
        <v>13740</v>
      </c>
      <c r="C452" s="173">
        <v>23345</v>
      </c>
      <c r="D452" s="248">
        <v>23225</v>
      </c>
      <c r="E452" s="137">
        <f t="shared" si="52"/>
        <v>-120</v>
      </c>
      <c r="F452" s="172">
        <f t="shared" si="54"/>
        <v>10</v>
      </c>
      <c r="I452" s="164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44" t="s">
        <v>112</v>
      </c>
    </row>
    <row r="460" spans="1:9" ht="15" customHeight="1">
      <c r="A460" s="3">
        <v>41549</v>
      </c>
      <c r="B460" s="83">
        <v>13195</v>
      </c>
      <c r="C460" s="173">
        <v>22710</v>
      </c>
      <c r="D460" s="248">
        <v>22750</v>
      </c>
      <c r="E460" s="137">
        <f t="shared" si="56"/>
        <v>40</v>
      </c>
      <c r="F460" s="172">
        <f t="shared" si="55"/>
        <v>-490</v>
      </c>
      <c r="H460" s="361"/>
      <c r="I460" s="1645"/>
    </row>
    <row r="461" spans="1:9" ht="15" customHeight="1">
      <c r="A461" s="3">
        <v>41550</v>
      </c>
      <c r="B461" s="83">
        <v>13170</v>
      </c>
      <c r="C461" s="173">
        <v>22850</v>
      </c>
      <c r="D461" s="248">
        <v>22870</v>
      </c>
      <c r="E461" s="137">
        <f t="shared" si="56"/>
        <v>20</v>
      </c>
      <c r="F461" s="172">
        <f t="shared" si="55"/>
        <v>140</v>
      </c>
      <c r="I461" s="1645"/>
    </row>
    <row r="462" spans="1:9" ht="15" customHeight="1">
      <c r="A462" s="3">
        <v>41551</v>
      </c>
      <c r="B462" s="83">
        <v>13195</v>
      </c>
      <c r="C462" s="173">
        <v>22975</v>
      </c>
      <c r="D462" s="248">
        <v>23025</v>
      </c>
      <c r="E462" s="137">
        <f t="shared" si="56"/>
        <v>50</v>
      </c>
      <c r="F462" s="172">
        <f t="shared" si="55"/>
        <v>125</v>
      </c>
      <c r="I462" s="1645"/>
    </row>
    <row r="463" spans="1:9" ht="15" customHeight="1">
      <c r="A463" s="3">
        <v>41554</v>
      </c>
      <c r="B463" s="83">
        <v>13195</v>
      </c>
      <c r="C463" s="173">
        <v>23675</v>
      </c>
      <c r="D463" s="248">
        <v>23700</v>
      </c>
      <c r="E463" s="137">
        <f t="shared" si="56"/>
        <v>25</v>
      </c>
      <c r="F463" s="172">
        <f t="shared" si="55"/>
        <v>700</v>
      </c>
      <c r="I463" s="164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32" t="s">
        <v>38</v>
      </c>
      <c r="C520" s="1632"/>
      <c r="D520" s="1632"/>
      <c r="E520" s="1632"/>
      <c r="F520" s="1632"/>
      <c r="I520" s="316">
        <v>142250</v>
      </c>
    </row>
    <row r="521" spans="1:9" ht="15" customHeight="1">
      <c r="A521" s="3">
        <v>41634</v>
      </c>
      <c r="B521" s="1632" t="s">
        <v>38</v>
      </c>
      <c r="C521" s="1632"/>
      <c r="D521" s="1632"/>
      <c r="E521" s="1632"/>
      <c r="F521" s="163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46" t="s">
        <v>23</v>
      </c>
    </row>
    <row r="548" spans="1:9" ht="15" customHeight="1">
      <c r="A548" s="3">
        <v>41674</v>
      </c>
      <c r="B548" s="83">
        <v>8890</v>
      </c>
      <c r="C548" s="173">
        <v>22330</v>
      </c>
      <c r="D548" s="248">
        <v>22275</v>
      </c>
      <c r="E548" s="137">
        <f t="shared" si="59"/>
        <v>-55</v>
      </c>
      <c r="F548" s="172">
        <f t="shared" si="60"/>
        <v>130</v>
      </c>
      <c r="I548" s="1639"/>
    </row>
    <row r="549" spans="1:9" ht="15" customHeight="1">
      <c r="A549" s="3">
        <v>41675</v>
      </c>
      <c r="B549" s="83">
        <v>8890</v>
      </c>
      <c r="C549" s="173">
        <v>22150</v>
      </c>
      <c r="D549" s="248">
        <v>22175</v>
      </c>
      <c r="E549" s="137">
        <f t="shared" si="59"/>
        <v>25</v>
      </c>
      <c r="F549" s="172">
        <f t="shared" si="60"/>
        <v>-180</v>
      </c>
      <c r="I549" s="1639"/>
    </row>
    <row r="550" spans="1:9" ht="15" customHeight="1">
      <c r="A550" s="3">
        <v>41676</v>
      </c>
      <c r="B550" s="83">
        <v>8940</v>
      </c>
      <c r="C550" s="173">
        <v>22060</v>
      </c>
      <c r="D550" s="248">
        <v>22030</v>
      </c>
      <c r="E550" s="137">
        <f t="shared" si="59"/>
        <v>-30</v>
      </c>
      <c r="F550" s="172">
        <f t="shared" si="60"/>
        <v>-90</v>
      </c>
      <c r="I550" s="163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37" t="s">
        <v>116</v>
      </c>
      <c r="D601" s="248"/>
      <c r="E601" s="137" t="e">
        <f t="shared" si="62"/>
        <v>#VALUE!</v>
      </c>
      <c r="F601" s="172"/>
      <c r="I601" s="316">
        <v>140500</v>
      </c>
    </row>
    <row r="602" spans="1:9" ht="15" customHeight="1">
      <c r="A602" s="3">
        <v>41750</v>
      </c>
      <c r="B602" s="83"/>
      <c r="C602" s="163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42" t="s">
        <v>45</v>
      </c>
      <c r="D692" s="164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48" t="s">
        <v>49</v>
      </c>
    </row>
    <row r="720" spans="1:9" ht="15" customHeight="1">
      <c r="A720" s="3">
        <v>41914</v>
      </c>
      <c r="B720" s="83">
        <v>8535</v>
      </c>
      <c r="C720" s="173">
        <v>20425</v>
      </c>
      <c r="D720" s="248">
        <v>20475</v>
      </c>
      <c r="E720" s="137">
        <f t="shared" si="75"/>
        <v>50</v>
      </c>
      <c r="F720" s="172">
        <f t="shared" si="74"/>
        <v>225</v>
      </c>
      <c r="I720" s="1649"/>
    </row>
    <row r="721" spans="1:10" ht="15" customHeight="1">
      <c r="A721" s="3">
        <v>41915</v>
      </c>
      <c r="B721" s="83">
        <v>9270</v>
      </c>
      <c r="C721" s="173">
        <v>20395</v>
      </c>
      <c r="D721" s="248">
        <v>20450</v>
      </c>
      <c r="E721" s="137">
        <f t="shared" si="75"/>
        <v>55</v>
      </c>
      <c r="F721" s="172">
        <f t="shared" si="74"/>
        <v>-30</v>
      </c>
      <c r="I721" s="1649"/>
      <c r="J721" s="367"/>
    </row>
    <row r="722" spans="1:10" ht="15" customHeight="1">
      <c r="A722" s="3">
        <v>41918</v>
      </c>
      <c r="B722" s="83">
        <v>9270</v>
      </c>
      <c r="C722" s="173">
        <v>20465</v>
      </c>
      <c r="D722" s="248">
        <v>20475</v>
      </c>
      <c r="E722" s="137">
        <f t="shared" si="75"/>
        <v>10</v>
      </c>
      <c r="F722" s="172">
        <f t="shared" si="74"/>
        <v>70</v>
      </c>
      <c r="I722" s="1649"/>
    </row>
    <row r="723" spans="1:10" ht="15" customHeight="1">
      <c r="A723" s="3">
        <v>41919</v>
      </c>
      <c r="B723" s="83">
        <v>9270</v>
      </c>
      <c r="C723" s="173">
        <v>20275</v>
      </c>
      <c r="D723" s="248">
        <v>20300</v>
      </c>
      <c r="E723" s="137">
        <f t="shared" si="75"/>
        <v>25</v>
      </c>
      <c r="F723" s="172">
        <f t="shared" si="74"/>
        <v>-190</v>
      </c>
      <c r="I723" s="1649"/>
    </row>
    <row r="724" spans="1:10" ht="15" customHeight="1">
      <c r="A724" s="3">
        <v>41920</v>
      </c>
      <c r="B724" s="83">
        <v>9130</v>
      </c>
      <c r="C724" s="173">
        <v>20220</v>
      </c>
      <c r="D724" s="248">
        <v>20300</v>
      </c>
      <c r="E724" s="137">
        <f t="shared" si="75"/>
        <v>80</v>
      </c>
      <c r="F724" s="172">
        <f t="shared" si="74"/>
        <v>-55</v>
      </c>
      <c r="I724" s="164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13" t="s">
        <v>48</v>
      </c>
      <c r="C780" s="1613"/>
      <c r="D780" s="1613"/>
      <c r="E780" s="1613"/>
      <c r="F780" s="1613"/>
      <c r="I780" s="316">
        <v>124750</v>
      </c>
    </row>
    <row r="781" spans="1:9" ht="15" customHeight="1">
      <c r="A781" s="3">
        <v>41999</v>
      </c>
      <c r="B781" s="1613"/>
      <c r="C781" s="1613"/>
      <c r="D781" s="1613"/>
      <c r="E781" s="1613"/>
      <c r="F781" s="161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41" t="s">
        <v>56</v>
      </c>
    </row>
    <row r="819" spans="1:9" ht="15" customHeight="1">
      <c r="A819" s="3">
        <v>42054</v>
      </c>
      <c r="B819" s="83">
        <v>11440</v>
      </c>
      <c r="C819" s="173">
        <v>18185</v>
      </c>
      <c r="D819" s="248">
        <v>18225</v>
      </c>
      <c r="E819" s="137">
        <f t="shared" si="81"/>
        <v>40</v>
      </c>
      <c r="F819" s="172">
        <f t="shared" si="87"/>
        <v>165</v>
      </c>
      <c r="I819" s="1641"/>
    </row>
    <row r="820" spans="1:9" ht="14.25" customHeight="1">
      <c r="A820" s="3">
        <v>42055</v>
      </c>
      <c r="B820" s="83">
        <v>11440</v>
      </c>
      <c r="C820" s="173">
        <v>18100</v>
      </c>
      <c r="D820" s="248">
        <v>18100</v>
      </c>
      <c r="E820" s="137">
        <f t="shared" si="81"/>
        <v>0</v>
      </c>
      <c r="F820" s="172">
        <f t="shared" si="87"/>
        <v>-85</v>
      </c>
      <c r="I820" s="1641"/>
    </row>
    <row r="821" spans="1:9" ht="15" customHeight="1">
      <c r="A821" s="3">
        <v>42058</v>
      </c>
      <c r="B821" s="83">
        <v>11420</v>
      </c>
      <c r="C821" s="173">
        <v>17955</v>
      </c>
      <c r="D821" s="248">
        <v>17975</v>
      </c>
      <c r="E821" s="137">
        <f t="shared" si="81"/>
        <v>20</v>
      </c>
      <c r="F821" s="172">
        <f t="shared" si="87"/>
        <v>-145</v>
      </c>
      <c r="I821" s="1641"/>
    </row>
    <row r="822" spans="1:9" ht="15" customHeight="1">
      <c r="A822" s="3">
        <v>42059</v>
      </c>
      <c r="B822" s="83">
        <v>11420</v>
      </c>
      <c r="C822" s="173">
        <v>18095</v>
      </c>
      <c r="D822" s="248">
        <v>18125</v>
      </c>
      <c r="E822" s="137">
        <f t="shared" si="81"/>
        <v>30</v>
      </c>
      <c r="F822" s="172">
        <f t="shared" si="87"/>
        <v>140</v>
      </c>
      <c r="I822" s="164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13" t="s">
        <v>48</v>
      </c>
      <c r="C850" s="1613"/>
      <c r="D850" s="1613"/>
      <c r="E850" s="1613"/>
      <c r="F850" s="1613"/>
      <c r="I850" s="316">
        <v>118750</v>
      </c>
    </row>
    <row r="851" spans="1:9" ht="15" customHeight="1">
      <c r="A851" s="3">
        <v>42100</v>
      </c>
      <c r="B851" s="1613"/>
      <c r="C851" s="1613"/>
      <c r="D851" s="1613"/>
      <c r="E851" s="1613"/>
      <c r="F851" s="161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52" t="s">
        <v>48</v>
      </c>
      <c r="C871" s="1652"/>
      <c r="D871" s="1652"/>
      <c r="E871" s="1652"/>
      <c r="F871" s="165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56" t="s">
        <v>55</v>
      </c>
      <c r="C886" s="1656"/>
      <c r="D886" s="1656"/>
      <c r="E886" s="1656"/>
      <c r="F886" s="165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55" t="s">
        <v>55</v>
      </c>
      <c r="C956" s="1655"/>
      <c r="D956" s="1655"/>
      <c r="E956" s="1655"/>
      <c r="F956" s="165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39" t="s">
        <v>54</v>
      </c>
    </row>
    <row r="960" spans="1:9" ht="15" customHeight="1">
      <c r="A960" s="3">
        <v>42251</v>
      </c>
      <c r="B960" s="83">
        <v>5830</v>
      </c>
      <c r="C960" s="173">
        <v>15595</v>
      </c>
      <c r="D960" s="248">
        <v>15175</v>
      </c>
      <c r="E960" s="137">
        <f t="shared" si="98"/>
        <v>-420</v>
      </c>
      <c r="F960" s="172">
        <f t="shared" si="101"/>
        <v>-5</v>
      </c>
      <c r="I960" s="163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71" t="s">
        <v>48</v>
      </c>
    </row>
    <row r="976" spans="1:9" ht="15" customHeight="1">
      <c r="A976" s="3">
        <v>42275</v>
      </c>
      <c r="B976" s="83">
        <v>4900</v>
      </c>
      <c r="C976" s="173">
        <v>15400</v>
      </c>
      <c r="D976" s="248">
        <v>15085</v>
      </c>
      <c r="E976" s="137">
        <f t="shared" si="98"/>
        <v>-315</v>
      </c>
      <c r="F976" s="172">
        <f t="shared" si="101"/>
        <v>75</v>
      </c>
      <c r="I976" s="157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84" t="s">
        <v>48</v>
      </c>
    </row>
    <row r="980" spans="1:9" ht="15" customHeight="1">
      <c r="A980" s="3">
        <v>42279</v>
      </c>
      <c r="B980" s="81">
        <v>4705</v>
      </c>
      <c r="C980" s="173">
        <v>15700</v>
      </c>
      <c r="D980" s="248">
        <v>15475</v>
      </c>
      <c r="E980" s="137">
        <f t="shared" ref="E980:E1043" si="102">D980-C980</f>
        <v>-225</v>
      </c>
      <c r="F980" s="172">
        <f t="shared" si="101"/>
        <v>25</v>
      </c>
      <c r="I980" s="1571"/>
    </row>
    <row r="981" spans="1:9" ht="15" customHeight="1">
      <c r="A981" s="3">
        <v>42282</v>
      </c>
      <c r="B981" s="83">
        <v>4675</v>
      </c>
      <c r="C981" s="173">
        <v>15680</v>
      </c>
      <c r="D981" s="248">
        <v>15525</v>
      </c>
      <c r="E981" s="137">
        <f t="shared" si="102"/>
        <v>-155</v>
      </c>
      <c r="F981" s="172">
        <f t="shared" si="101"/>
        <v>-20</v>
      </c>
      <c r="I981" s="1571"/>
    </row>
    <row r="982" spans="1:9" ht="15" customHeight="1">
      <c r="A982" s="3">
        <v>42283</v>
      </c>
      <c r="B982" s="83">
        <v>4610</v>
      </c>
      <c r="C982" s="173">
        <v>15875</v>
      </c>
      <c r="D982" s="248">
        <v>15575</v>
      </c>
      <c r="E982" s="137">
        <f t="shared" si="102"/>
        <v>-300</v>
      </c>
      <c r="F982" s="172">
        <f t="shared" si="101"/>
        <v>195</v>
      </c>
      <c r="I982" s="1571"/>
    </row>
    <row r="983" spans="1:9" ht="15" customHeight="1">
      <c r="A983" s="3">
        <v>42284</v>
      </c>
      <c r="B983" s="83">
        <v>4650</v>
      </c>
      <c r="C983" s="173">
        <v>16275</v>
      </c>
      <c r="D983" s="248">
        <v>16000</v>
      </c>
      <c r="E983" s="137">
        <f t="shared" si="102"/>
        <v>-275</v>
      </c>
      <c r="F983" s="172">
        <f t="shared" si="101"/>
        <v>400</v>
      </c>
      <c r="I983" s="1571"/>
    </row>
    <row r="984" spans="1:9" ht="15" customHeight="1">
      <c r="A984" s="3">
        <v>42285</v>
      </c>
      <c r="B984" s="83">
        <v>4665</v>
      </c>
      <c r="C984" s="173">
        <v>16000</v>
      </c>
      <c r="D984" s="248">
        <v>15860</v>
      </c>
      <c r="E984" s="137">
        <f t="shared" si="102"/>
        <v>-140</v>
      </c>
      <c r="F984" s="172">
        <f t="shared" si="101"/>
        <v>-275</v>
      </c>
      <c r="I984" s="157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39" t="s">
        <v>55</v>
      </c>
    </row>
    <row r="1033" spans="1:9" ht="15" customHeight="1">
      <c r="A1033" s="3">
        <v>42354</v>
      </c>
      <c r="B1033" s="83">
        <v>6095</v>
      </c>
      <c r="C1033" s="173">
        <v>14755</v>
      </c>
      <c r="D1033" s="248">
        <v>14650</v>
      </c>
      <c r="E1033" s="137">
        <f t="shared" si="102"/>
        <v>-105</v>
      </c>
      <c r="F1033" s="172">
        <f t="shared" si="105"/>
        <v>155</v>
      </c>
      <c r="I1033" s="1639"/>
    </row>
    <row r="1034" spans="1:9" ht="15" customHeight="1">
      <c r="A1034" s="3">
        <v>42355</v>
      </c>
      <c r="B1034" s="83">
        <v>6115</v>
      </c>
      <c r="C1034" s="173">
        <v>14660</v>
      </c>
      <c r="D1034" s="248">
        <v>14605</v>
      </c>
      <c r="E1034" s="137">
        <f t="shared" si="102"/>
        <v>-55</v>
      </c>
      <c r="F1034" s="172">
        <f t="shared" si="105"/>
        <v>-95</v>
      </c>
      <c r="I1034" s="163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52" t="s">
        <v>48</v>
      </c>
      <c r="C1040" s="1652"/>
      <c r="D1040" s="1652"/>
      <c r="E1040" s="1652"/>
      <c r="F1040" s="165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85" t="s">
        <v>48</v>
      </c>
    </row>
    <row r="1069" spans="1:9" ht="15" customHeight="1">
      <c r="A1069" s="3">
        <v>42408</v>
      </c>
      <c r="B1069" s="83">
        <v>4515</v>
      </c>
      <c r="C1069" s="173">
        <v>15675</v>
      </c>
      <c r="D1069" s="248">
        <v>15555</v>
      </c>
      <c r="E1069" s="137">
        <f t="shared" si="106"/>
        <v>-120</v>
      </c>
      <c r="F1069" s="172">
        <f t="shared" si="108"/>
        <v>450</v>
      </c>
      <c r="I1069" s="1585"/>
    </row>
    <row r="1070" spans="1:9" ht="15" customHeight="1">
      <c r="A1070" s="3">
        <v>42409</v>
      </c>
      <c r="B1070" s="83">
        <v>4515</v>
      </c>
      <c r="C1070" s="173">
        <v>15775</v>
      </c>
      <c r="D1070" s="248">
        <v>15675</v>
      </c>
      <c r="E1070" s="137">
        <f t="shared" si="106"/>
        <v>-100</v>
      </c>
      <c r="F1070" s="172">
        <f t="shared" si="108"/>
        <v>100</v>
      </c>
      <c r="I1070" s="1585"/>
    </row>
    <row r="1071" spans="1:9" ht="15" customHeight="1">
      <c r="A1071" s="3">
        <v>42410</v>
      </c>
      <c r="B1071" s="83">
        <v>4515</v>
      </c>
      <c r="C1071" s="173">
        <v>15855</v>
      </c>
      <c r="D1071" s="248">
        <v>15825</v>
      </c>
      <c r="E1071" s="137">
        <f t="shared" si="106"/>
        <v>-30</v>
      </c>
      <c r="F1071" s="172">
        <f t="shared" si="108"/>
        <v>80</v>
      </c>
      <c r="I1071" s="1585"/>
    </row>
    <row r="1072" spans="1:9" ht="15" customHeight="1">
      <c r="A1072" s="3">
        <v>42411</v>
      </c>
      <c r="B1072" s="83">
        <v>4420</v>
      </c>
      <c r="C1072" s="173">
        <v>15600</v>
      </c>
      <c r="D1072" s="248">
        <v>15405</v>
      </c>
      <c r="E1072" s="137">
        <f t="shared" si="106"/>
        <v>-195</v>
      </c>
      <c r="F1072" s="172">
        <f t="shared" si="108"/>
        <v>-255</v>
      </c>
      <c r="I1072" s="1585"/>
    </row>
    <row r="1073" spans="1:9" ht="15" customHeight="1">
      <c r="A1073" s="3">
        <v>42412</v>
      </c>
      <c r="B1073" s="83">
        <v>4295</v>
      </c>
      <c r="C1073" s="173">
        <v>15300</v>
      </c>
      <c r="D1073" s="248">
        <v>15280</v>
      </c>
      <c r="E1073" s="137">
        <f t="shared" si="106"/>
        <v>-20</v>
      </c>
      <c r="F1073" s="172">
        <f t="shared" si="108"/>
        <v>-300</v>
      </c>
      <c r="I1073" s="158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13" t="s">
        <v>118</v>
      </c>
      <c r="C1103" s="1613"/>
      <c r="D1103" s="1613"/>
      <c r="E1103" s="1613"/>
      <c r="F1103" s="1613"/>
      <c r="I1103" s="316">
        <v>111500</v>
      </c>
    </row>
    <row r="1104" spans="1:9" ht="15" customHeight="1">
      <c r="A1104" s="3">
        <v>42457</v>
      </c>
      <c r="B1104" s="1613"/>
      <c r="C1104" s="1613"/>
      <c r="D1104" s="1613"/>
      <c r="E1104" s="1613"/>
      <c r="F1104" s="161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51" t="s">
        <v>118</v>
      </c>
      <c r="C1129" s="1651"/>
      <c r="D1129" s="1651"/>
      <c r="E1129" s="1651"/>
      <c r="F1129" s="165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32" t="s">
        <v>118</v>
      </c>
      <c r="C1149" s="1632"/>
      <c r="D1149" s="1632"/>
      <c r="E1149" s="1632"/>
      <c r="F1149" s="163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39" t="s">
        <v>55</v>
      </c>
    </row>
    <row r="1158" spans="1:9" ht="15" customHeight="1">
      <c r="A1158" s="3">
        <v>42531</v>
      </c>
      <c r="B1158" s="83">
        <v>6575</v>
      </c>
      <c r="C1158" s="173">
        <v>17225</v>
      </c>
      <c r="D1158" s="248">
        <v>17200</v>
      </c>
      <c r="E1158" s="137">
        <f t="shared" si="110"/>
        <v>-25</v>
      </c>
      <c r="F1158" s="172">
        <f t="shared" si="113"/>
        <v>-75</v>
      </c>
      <c r="I1158" s="163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32" t="s">
        <v>118</v>
      </c>
      <c r="C1214" s="1632"/>
      <c r="D1214" s="1632"/>
      <c r="E1214" s="1632"/>
      <c r="F1214" s="163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29" t="s">
        <v>48</v>
      </c>
    </row>
    <row r="1228" spans="1:9" ht="15" customHeight="1">
      <c r="A1228" s="3">
        <v>42629</v>
      </c>
      <c r="B1228" s="81">
        <v>3835</v>
      </c>
      <c r="C1228" s="173">
        <v>19125</v>
      </c>
      <c r="D1228" s="248">
        <v>19125</v>
      </c>
      <c r="E1228" s="137">
        <f t="shared" si="114"/>
        <v>0</v>
      </c>
      <c r="F1228" s="172">
        <f t="shared" si="118"/>
        <v>-275</v>
      </c>
      <c r="I1228" s="162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57" t="s">
        <v>50</v>
      </c>
    </row>
    <row r="1240" spans="1:9" ht="15" customHeight="1">
      <c r="A1240" s="3">
        <v>42647</v>
      </c>
      <c r="B1240" s="81">
        <v>3570</v>
      </c>
      <c r="C1240" s="173">
        <v>20200</v>
      </c>
      <c r="D1240" s="248">
        <v>19955</v>
      </c>
      <c r="E1240" s="137">
        <f t="shared" si="119"/>
        <v>-245</v>
      </c>
      <c r="F1240" s="172">
        <f t="shared" si="118"/>
        <v>-75</v>
      </c>
      <c r="I1240" s="1588"/>
    </row>
    <row r="1241" spans="1:9" ht="15" customHeight="1">
      <c r="A1241" s="3">
        <v>42648</v>
      </c>
      <c r="B1241" s="81">
        <v>3475</v>
      </c>
      <c r="C1241" s="173">
        <v>19930</v>
      </c>
      <c r="D1241" s="248">
        <v>19810</v>
      </c>
      <c r="E1241" s="137">
        <f t="shared" si="119"/>
        <v>-120</v>
      </c>
      <c r="F1241" s="172">
        <f t="shared" si="118"/>
        <v>-270</v>
      </c>
      <c r="I1241" s="1588"/>
    </row>
    <row r="1242" spans="1:9" ht="15" customHeight="1">
      <c r="A1242" s="3">
        <v>42649</v>
      </c>
      <c r="B1242" s="81">
        <v>3475</v>
      </c>
      <c r="C1242" s="173">
        <v>20200</v>
      </c>
      <c r="D1242" s="248">
        <v>20050</v>
      </c>
      <c r="E1242" s="137">
        <f t="shared" si="119"/>
        <v>-150</v>
      </c>
      <c r="F1242" s="172">
        <f t="shared" si="118"/>
        <v>270</v>
      </c>
      <c r="I1242" s="1588"/>
    </row>
    <row r="1243" spans="1:9" ht="15" customHeight="1">
      <c r="A1243" s="3">
        <v>42650</v>
      </c>
      <c r="B1243" s="81">
        <v>3445</v>
      </c>
      <c r="C1243" s="173">
        <v>20175</v>
      </c>
      <c r="D1243" s="248">
        <v>20025</v>
      </c>
      <c r="E1243" s="137">
        <f t="shared" si="119"/>
        <v>-150</v>
      </c>
      <c r="F1243" s="172">
        <f t="shared" si="118"/>
        <v>-25</v>
      </c>
      <c r="I1243" s="158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12" t="s">
        <v>118</v>
      </c>
      <c r="C1299" s="1612"/>
      <c r="D1299" s="1612"/>
      <c r="E1299" s="1612"/>
      <c r="F1299" s="1612"/>
      <c r="I1299" s="316">
        <v>147000</v>
      </c>
    </row>
    <row r="1300" spans="1:9" ht="15" customHeight="1">
      <c r="A1300" s="3">
        <v>42731</v>
      </c>
      <c r="B1300" s="1612"/>
      <c r="C1300" s="1612"/>
      <c r="D1300" s="1612"/>
      <c r="E1300" s="1612"/>
      <c r="F1300" s="161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88" t="s">
        <v>50</v>
      </c>
    </row>
    <row r="1323" spans="1:9" ht="15" customHeight="1">
      <c r="A1323" s="3">
        <v>42765</v>
      </c>
      <c r="B1323" s="81">
        <v>5805</v>
      </c>
      <c r="C1323" s="173">
        <v>19700</v>
      </c>
      <c r="D1323" s="248">
        <v>19725</v>
      </c>
      <c r="E1323" s="137">
        <f t="shared" si="124"/>
        <v>25</v>
      </c>
      <c r="F1323" s="172">
        <f t="shared" si="125"/>
        <v>-275</v>
      </c>
      <c r="I1323" s="158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40"/>
    </row>
    <row r="1325" spans="1:9" ht="15" customHeight="1">
      <c r="A1325" s="3">
        <v>42767</v>
      </c>
      <c r="B1325" s="81">
        <v>5805</v>
      </c>
      <c r="C1325" s="173">
        <v>19825</v>
      </c>
      <c r="D1325" s="248">
        <v>19875</v>
      </c>
      <c r="E1325" s="137">
        <f t="shared" si="124"/>
        <v>50</v>
      </c>
      <c r="F1325" s="172">
        <f t="shared" si="125"/>
        <v>-255</v>
      </c>
      <c r="I1325" s="1674" t="s">
        <v>50</v>
      </c>
    </row>
    <row r="1326" spans="1:9" ht="15" customHeight="1">
      <c r="A1326" s="3">
        <v>42768</v>
      </c>
      <c r="B1326" s="81">
        <v>5825</v>
      </c>
      <c r="C1326" s="173">
        <v>19855</v>
      </c>
      <c r="D1326" s="248">
        <v>19950</v>
      </c>
      <c r="E1326" s="137">
        <f t="shared" si="124"/>
        <v>95</v>
      </c>
      <c r="F1326" s="172">
        <f t="shared" si="125"/>
        <v>30</v>
      </c>
      <c r="I1326" s="167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67" t="s">
        <v>56</v>
      </c>
    </row>
    <row r="1369" spans="1:9" ht="15" customHeight="1">
      <c r="A1369" s="3">
        <v>42829</v>
      </c>
      <c r="B1369" s="81">
        <v>3510</v>
      </c>
      <c r="C1369" s="173">
        <v>20035</v>
      </c>
      <c r="D1369" s="248">
        <v>20075</v>
      </c>
      <c r="E1369" s="137">
        <f t="shared" si="127"/>
        <v>40</v>
      </c>
      <c r="F1369" s="172">
        <f t="shared" si="126"/>
        <v>-190</v>
      </c>
      <c r="I1369" s="164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12" t="s">
        <v>118</v>
      </c>
      <c r="C1377" s="1612"/>
      <c r="D1377" s="1612"/>
      <c r="E1377" s="1612"/>
      <c r="F1377" s="1612"/>
      <c r="I1377" s="316"/>
    </row>
    <row r="1378" spans="1:9" ht="15" customHeight="1">
      <c r="A1378" s="3">
        <v>42842</v>
      </c>
      <c r="B1378" s="1612"/>
      <c r="C1378" s="1612"/>
      <c r="D1378" s="1612"/>
      <c r="E1378" s="1612"/>
      <c r="F1378" s="161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11" t="s">
        <v>118</v>
      </c>
      <c r="C1388" s="1611"/>
      <c r="D1388" s="1611"/>
      <c r="E1388" s="1611"/>
      <c r="F1388" s="1611"/>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12" t="s">
        <v>118</v>
      </c>
      <c r="C1408" s="1612"/>
      <c r="D1408" s="1612"/>
      <c r="E1408" s="1612"/>
      <c r="F1408" s="161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32" t="s">
        <v>118</v>
      </c>
      <c r="C1473" s="1632"/>
      <c r="D1473" s="1632"/>
      <c r="E1473" s="1632"/>
      <c r="F1473" s="163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12" t="s">
        <v>118</v>
      </c>
      <c r="C1558" s="1612"/>
      <c r="D1558" s="1612"/>
      <c r="E1558" s="1612"/>
      <c r="F1558" s="1612"/>
      <c r="G1558" s="1612"/>
      <c r="H1558" s="1650"/>
      <c r="I1558" s="316"/>
    </row>
    <row r="1559" spans="1:9" ht="15" customHeight="1">
      <c r="A1559" s="3">
        <v>43095</v>
      </c>
      <c r="B1559" s="1612"/>
      <c r="C1559" s="1612"/>
      <c r="D1559" s="1612"/>
      <c r="E1559" s="1612"/>
      <c r="F1559" s="1612"/>
      <c r="G1559" s="1612"/>
      <c r="H1559" s="165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39" t="s">
        <v>55</v>
      </c>
    </row>
    <row r="1596" spans="1:9" ht="15" customHeight="1">
      <c r="A1596" s="3">
        <v>43147</v>
      </c>
      <c r="B1596" s="81">
        <v>1860</v>
      </c>
      <c r="C1596" s="173">
        <v>21900</v>
      </c>
      <c r="D1596" s="248">
        <v>21675</v>
      </c>
      <c r="E1596" s="137">
        <f t="shared" si="136"/>
        <v>-225</v>
      </c>
      <c r="F1596" s="172">
        <f t="shared" ref="F1596:F1625" si="139">C1596-C1595</f>
        <v>200</v>
      </c>
      <c r="I1596" s="1639"/>
    </row>
    <row r="1597" spans="1:9" ht="15" customHeight="1">
      <c r="A1597" s="3">
        <v>43150</v>
      </c>
      <c r="B1597" s="81">
        <v>1860</v>
      </c>
      <c r="C1597" s="173">
        <v>21830</v>
      </c>
      <c r="D1597" s="248">
        <v>21655</v>
      </c>
      <c r="E1597" s="137">
        <f t="shared" si="136"/>
        <v>-175</v>
      </c>
      <c r="F1597" s="172">
        <f t="shared" si="139"/>
        <v>-70</v>
      </c>
      <c r="I1597" s="1639"/>
    </row>
    <row r="1598" spans="1:9" ht="15" customHeight="1">
      <c r="A1598" s="3">
        <v>43151</v>
      </c>
      <c r="B1598" s="81">
        <v>1860</v>
      </c>
      <c r="C1598" s="173">
        <v>21500</v>
      </c>
      <c r="D1598" s="248">
        <v>21375</v>
      </c>
      <c r="E1598" s="137">
        <f t="shared" si="136"/>
        <v>-125</v>
      </c>
      <c r="F1598" s="172">
        <f t="shared" si="139"/>
        <v>-330</v>
      </c>
      <c r="I1598" s="1639"/>
    </row>
    <row r="1599" spans="1:9" ht="15" customHeight="1">
      <c r="A1599" s="3">
        <v>43152</v>
      </c>
      <c r="B1599" s="81">
        <v>1860</v>
      </c>
      <c r="C1599" s="173">
        <v>21680</v>
      </c>
      <c r="D1599" s="248">
        <v>21550</v>
      </c>
      <c r="E1599" s="137">
        <f t="shared" si="136"/>
        <v>-130</v>
      </c>
      <c r="F1599" s="172">
        <f t="shared" si="139"/>
        <v>180</v>
      </c>
      <c r="I1599" s="163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71" t="s">
        <v>119</v>
      </c>
      <c r="C1626" s="1671"/>
      <c r="D1626" s="1671"/>
      <c r="E1626" s="1671"/>
      <c r="F1626" s="1671"/>
      <c r="G1626" s="273">
        <f>AVERAGE(C1605:C1625)</f>
        <v>21214.047619047618</v>
      </c>
      <c r="H1626" s="359">
        <f>AVERAGE(C1563:C1625)</f>
        <v>21190.476190476191</v>
      </c>
      <c r="I1626" s="317"/>
    </row>
    <row r="1627" spans="1:9" ht="15" customHeight="1">
      <c r="A1627" s="29">
        <v>43192</v>
      </c>
      <c r="B1627" s="1670" t="s">
        <v>119</v>
      </c>
      <c r="C1627" s="1670"/>
      <c r="D1627" s="1670"/>
      <c r="E1627" s="1670"/>
      <c r="F1627" s="167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68" t="s">
        <v>56</v>
      </c>
    </row>
    <row r="1631" spans="1:9" ht="15" customHeight="1">
      <c r="A1631" s="3">
        <v>43196</v>
      </c>
      <c r="B1631" s="81">
        <v>2000</v>
      </c>
      <c r="C1631" s="173">
        <v>21050</v>
      </c>
      <c r="D1631" s="248">
        <v>20975</v>
      </c>
      <c r="E1631" s="137">
        <f t="shared" si="141"/>
        <v>-75</v>
      </c>
      <c r="F1631" s="172">
        <f t="shared" si="142"/>
        <v>-25</v>
      </c>
      <c r="I1631" s="166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72" t="s">
        <v>119</v>
      </c>
      <c r="C1652" s="1672"/>
      <c r="D1652" s="1672"/>
      <c r="E1652" s="1672"/>
      <c r="F1652" s="167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72" t="s">
        <v>119</v>
      </c>
      <c r="C1667" s="1672"/>
      <c r="D1667" s="1672"/>
      <c r="E1667" s="1672"/>
      <c r="F1667" s="167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72" t="s">
        <v>119</v>
      </c>
      <c r="C1732" s="1672"/>
      <c r="D1732" s="1672"/>
      <c r="E1732" s="1672"/>
      <c r="F1732" s="167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12" t="s">
        <v>118</v>
      </c>
      <c r="C1818" s="1612"/>
      <c r="D1818" s="1612"/>
      <c r="E1818" s="1612"/>
      <c r="F1818" s="1612"/>
      <c r="G1818" s="1612"/>
      <c r="H1818" s="1650"/>
      <c r="I1818" s="316">
        <v>144250</v>
      </c>
    </row>
    <row r="1819" spans="1:9" ht="15" customHeight="1">
      <c r="A1819" s="3">
        <v>43460</v>
      </c>
      <c r="B1819" s="1612"/>
      <c r="C1819" s="1612"/>
      <c r="D1819" s="1612"/>
      <c r="E1819" s="1612"/>
      <c r="F1819" s="1612"/>
      <c r="G1819" s="1612"/>
      <c r="H1819" s="165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15" t="s">
        <v>51</v>
      </c>
      <c r="C1900" s="1515"/>
      <c r="D1900" s="1515"/>
      <c r="E1900" s="1515"/>
      <c r="F1900" s="1515"/>
      <c r="G1900" s="1515"/>
      <c r="H1900" s="1515"/>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15"/>
      <c r="C1901" s="1515"/>
      <c r="D1901" s="1515"/>
      <c r="E1901" s="1515"/>
      <c r="F1901" s="1515"/>
      <c r="G1901" s="1515"/>
      <c r="H1901" s="1515"/>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15" t="s">
        <v>51</v>
      </c>
      <c r="C1911" s="1515"/>
      <c r="D1911" s="1515"/>
      <c r="E1911" s="1515"/>
      <c r="F1911" s="1515"/>
      <c r="G1911" s="1515"/>
      <c r="H1911" s="151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15" t="s">
        <v>51</v>
      </c>
      <c r="C1926" s="1515"/>
      <c r="D1926" s="1515"/>
      <c r="E1926" s="1515"/>
      <c r="F1926" s="1515"/>
      <c r="G1926" s="1515"/>
      <c r="H1926" s="151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15" t="s">
        <v>51</v>
      </c>
      <c r="C1991" s="1515"/>
      <c r="D1991" s="1515"/>
      <c r="E1991" s="1515"/>
      <c r="F1991" s="151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12" t="s">
        <v>118</v>
      </c>
      <c r="C2078" s="1612"/>
      <c r="D2078" s="1612"/>
      <c r="E2078" s="1612"/>
      <c r="F2078" s="1612"/>
      <c r="G2078" s="1612"/>
      <c r="H2078" s="1650"/>
      <c r="I2078" s="316">
        <v>142500</v>
      </c>
    </row>
    <row r="2079" spans="1:9" ht="15" customHeight="1">
      <c r="A2079" s="3">
        <v>43825</v>
      </c>
      <c r="B2079" s="1612"/>
      <c r="C2079" s="1612"/>
      <c r="D2079" s="1612"/>
      <c r="E2079" s="1612"/>
      <c r="F2079" s="1612"/>
      <c r="G2079" s="1612"/>
      <c r="H2079" s="165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31"/>
    </row>
    <row r="2099" spans="1:9" ht="15" customHeight="1">
      <c r="A2099" s="3">
        <v>43854</v>
      </c>
      <c r="B2099" s="81">
        <v>6945</v>
      </c>
      <c r="C2099" s="173">
        <v>16900</v>
      </c>
      <c r="D2099" s="248">
        <v>16925</v>
      </c>
      <c r="E2099" s="137">
        <f t="shared" si="336"/>
        <v>25</v>
      </c>
      <c r="F2099" s="172">
        <f t="shared" si="345"/>
        <v>-235</v>
      </c>
      <c r="I2099" s="1631"/>
    </row>
    <row r="2100" spans="1:9" ht="15" customHeight="1">
      <c r="A2100" s="3">
        <v>43857</v>
      </c>
      <c r="B2100" s="81">
        <v>6870</v>
      </c>
      <c r="C2100" s="173">
        <v>16565</v>
      </c>
      <c r="D2100" s="248">
        <v>16600</v>
      </c>
      <c r="E2100" s="137">
        <f t="shared" si="336"/>
        <v>35</v>
      </c>
      <c r="F2100" s="172">
        <f t="shared" si="345"/>
        <v>-335</v>
      </c>
      <c r="I2100" s="1631"/>
    </row>
    <row r="2101" spans="1:9" ht="15" customHeight="1">
      <c r="A2101" s="3">
        <v>43858</v>
      </c>
      <c r="B2101" s="81">
        <v>6870</v>
      </c>
      <c r="C2101" s="173">
        <v>16345</v>
      </c>
      <c r="D2101" s="248">
        <v>16350</v>
      </c>
      <c r="E2101" s="137">
        <f t="shared" si="336"/>
        <v>5</v>
      </c>
      <c r="F2101" s="172">
        <f t="shared" ref="F2101" si="346">C2101-C2100</f>
        <v>-220</v>
      </c>
      <c r="I2101" s="1631"/>
    </row>
    <row r="2102" spans="1:9" ht="15" customHeight="1">
      <c r="A2102" s="3">
        <v>43859</v>
      </c>
      <c r="B2102" s="81">
        <v>6830</v>
      </c>
      <c r="C2102" s="173">
        <v>16325</v>
      </c>
      <c r="D2102" s="248">
        <v>16300</v>
      </c>
      <c r="E2102" s="137">
        <f t="shared" si="336"/>
        <v>-25</v>
      </c>
      <c r="F2102" s="172">
        <f t="shared" ref="F2102" si="347">C2102-C2101</f>
        <v>-20</v>
      </c>
      <c r="I2102" s="1631"/>
    </row>
    <row r="2103" spans="1:9" ht="15" customHeight="1">
      <c r="A2103" s="3">
        <v>43860</v>
      </c>
      <c r="B2103" s="81">
        <v>6830</v>
      </c>
      <c r="C2103" s="173">
        <v>16275</v>
      </c>
      <c r="D2103" s="248">
        <v>16200</v>
      </c>
      <c r="E2103" s="137">
        <f t="shared" si="336"/>
        <v>-75</v>
      </c>
      <c r="F2103" s="172">
        <f t="shared" ref="F2103" si="348">C2103-C2102</f>
        <v>-50</v>
      </c>
      <c r="I2103" s="163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6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12" t="s">
        <v>61</v>
      </c>
      <c r="C2154" s="1612"/>
      <c r="D2154" s="1612"/>
      <c r="E2154" s="1612"/>
      <c r="F2154" s="1612"/>
      <c r="I2154" s="316">
        <v>129500</v>
      </c>
    </row>
    <row r="2155" spans="1:9" ht="15" customHeight="1">
      <c r="A2155" s="3">
        <v>43934</v>
      </c>
      <c r="B2155" s="1612"/>
      <c r="C2155" s="1612"/>
      <c r="D2155" s="1612"/>
      <c r="E2155" s="1612"/>
      <c r="F2155" s="161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73"/>
    </row>
    <row r="2170" spans="1:11" ht="15" customHeight="1">
      <c r="A2170" s="3">
        <v>43955</v>
      </c>
      <c r="B2170" s="81">
        <v>5270</v>
      </c>
      <c r="C2170" s="173">
        <v>15265</v>
      </c>
      <c r="D2170" s="248">
        <v>15138</v>
      </c>
      <c r="E2170" s="137">
        <f t="shared" si="395"/>
        <v>-127</v>
      </c>
      <c r="F2170" s="172">
        <f t="shared" ref="F2170:F2171" si="407">C2170-C2169</f>
        <v>96</v>
      </c>
      <c r="I2170" s="1631"/>
    </row>
    <row r="2171" spans="1:11" ht="15" customHeight="1">
      <c r="A2171" s="3">
        <v>43956</v>
      </c>
      <c r="B2171" s="81">
        <v>5100</v>
      </c>
      <c r="C2171" s="173">
        <v>15380</v>
      </c>
      <c r="D2171" s="248">
        <v>15223</v>
      </c>
      <c r="E2171" s="137">
        <f t="shared" si="395"/>
        <v>-157</v>
      </c>
      <c r="F2171" s="172">
        <f t="shared" si="407"/>
        <v>115</v>
      </c>
      <c r="I2171" s="163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12" t="s">
        <v>61</v>
      </c>
      <c r="C2174" s="1612"/>
      <c r="D2174" s="1612"/>
      <c r="E2174" s="1612"/>
      <c r="F2174" s="1612"/>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32" t="s">
        <v>61</v>
      </c>
      <c r="C2185" s="1632"/>
      <c r="D2185" s="1632"/>
      <c r="E2185" s="1632"/>
      <c r="F2185" s="163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36" t="s">
        <v>61</v>
      </c>
      <c r="C2255" s="1636"/>
      <c r="D2255" s="1636"/>
      <c r="E2255" s="1636"/>
      <c r="F2255" s="163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73"/>
    </row>
    <row r="2279" spans="1:9" ht="15" customHeight="1">
      <c r="A2279" s="357">
        <v>44106</v>
      </c>
      <c r="B2279" s="81">
        <v>5550</v>
      </c>
      <c r="C2279" s="173">
        <v>17545</v>
      </c>
      <c r="D2279" s="248">
        <v>17530</v>
      </c>
      <c r="E2279" s="137">
        <f t="shared" si="480"/>
        <v>-15</v>
      </c>
      <c r="F2279" s="172">
        <f t="shared" ref="F2279" si="499">C2279-C2278</f>
        <v>39</v>
      </c>
      <c r="I2279" s="1631"/>
    </row>
    <row r="2280" spans="1:9" ht="15" customHeight="1">
      <c r="A2280" s="357">
        <v>44109</v>
      </c>
      <c r="B2280" s="81">
        <v>5500</v>
      </c>
      <c r="C2280" s="173">
        <v>17850</v>
      </c>
      <c r="D2280" s="248">
        <v>17863</v>
      </c>
      <c r="E2280" s="137">
        <f t="shared" si="480"/>
        <v>13</v>
      </c>
      <c r="F2280" s="172">
        <f t="shared" ref="F2280" si="500">C2280-C2279</f>
        <v>305</v>
      </c>
      <c r="I2280" s="1631"/>
    </row>
    <row r="2281" spans="1:9" ht="15" customHeight="1">
      <c r="A2281" s="357">
        <v>44110</v>
      </c>
      <c r="B2281" s="81">
        <v>5475</v>
      </c>
      <c r="C2281" s="173">
        <v>18175</v>
      </c>
      <c r="D2281" s="248">
        <v>18120</v>
      </c>
      <c r="E2281" s="137">
        <f t="shared" si="480"/>
        <v>-55</v>
      </c>
      <c r="F2281" s="172">
        <f t="shared" ref="F2281" si="501">C2281-C2280</f>
        <v>325</v>
      </c>
      <c r="I2281" s="1631"/>
    </row>
    <row r="2282" spans="1:9" ht="15" customHeight="1">
      <c r="A2282" s="357">
        <v>44111</v>
      </c>
      <c r="B2282" s="81">
        <v>5425</v>
      </c>
      <c r="C2282" s="173">
        <v>18155</v>
      </c>
      <c r="D2282" s="248">
        <v>18180</v>
      </c>
      <c r="E2282" s="137">
        <f t="shared" si="480"/>
        <v>25</v>
      </c>
      <c r="F2282" s="172">
        <f t="shared" ref="F2282" si="502">C2282-C2281</f>
        <v>-20</v>
      </c>
      <c r="I2282" s="1631"/>
    </row>
    <row r="2283" spans="1:9" ht="15" customHeight="1">
      <c r="A2283" s="357">
        <v>44112</v>
      </c>
      <c r="B2283" s="81">
        <v>5375</v>
      </c>
      <c r="C2283" s="173">
        <v>18215</v>
      </c>
      <c r="D2283" s="248">
        <v>18175</v>
      </c>
      <c r="E2283" s="137">
        <f t="shared" si="480"/>
        <v>-40</v>
      </c>
      <c r="F2283" s="172">
        <f t="shared" ref="F2283" si="503">C2283-C2282</f>
        <v>60</v>
      </c>
      <c r="I2283" s="163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12" t="s">
        <v>61</v>
      </c>
      <c r="C2339" s="1612"/>
      <c r="D2339" s="1612"/>
      <c r="E2339" s="1612"/>
      <c r="F2339" s="1612"/>
      <c r="I2339" s="316"/>
    </row>
    <row r="2340" spans="1:9" ht="15" customHeight="1">
      <c r="A2340" s="3">
        <v>44193</v>
      </c>
      <c r="B2340" s="1612"/>
      <c r="C2340" s="1612"/>
      <c r="D2340" s="1612"/>
      <c r="E2340" s="1612"/>
      <c r="F2340" s="161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31"/>
    </row>
    <row r="2373" spans="1:9" ht="15" customHeight="1">
      <c r="A2373" s="3">
        <v>44239</v>
      </c>
      <c r="B2373" s="81">
        <v>790</v>
      </c>
      <c r="C2373" s="173">
        <v>25290</v>
      </c>
      <c r="D2373" s="248">
        <v>23443</v>
      </c>
      <c r="E2373" s="137">
        <f t="shared" si="560"/>
        <v>-1847</v>
      </c>
      <c r="F2373" s="172">
        <f t="shared" ref="F2373:F2378" si="591">C2373-C2372</f>
        <v>-278</v>
      </c>
      <c r="I2373" s="1631"/>
    </row>
    <row r="2374" spans="1:9" ht="15" customHeight="1">
      <c r="A2374" s="3">
        <v>44242</v>
      </c>
      <c r="B2374" s="81">
        <v>1340</v>
      </c>
      <c r="C2374" s="173">
        <v>28899</v>
      </c>
      <c r="D2374" s="248">
        <v>24151</v>
      </c>
      <c r="E2374" s="137">
        <f t="shared" si="560"/>
        <v>-4748</v>
      </c>
      <c r="F2374" s="172">
        <f t="shared" si="591"/>
        <v>3609</v>
      </c>
      <c r="I2374" s="1631"/>
    </row>
    <row r="2375" spans="1:9" ht="15" customHeight="1">
      <c r="A2375" s="3">
        <v>44243</v>
      </c>
      <c r="B2375" s="81">
        <v>1360</v>
      </c>
      <c r="C2375" s="173">
        <v>27760</v>
      </c>
      <c r="D2375" s="248">
        <v>24237</v>
      </c>
      <c r="E2375" s="137">
        <f t="shared" ref="E2375" si="592">D2375-C2375</f>
        <v>-3523</v>
      </c>
      <c r="F2375" s="172">
        <f t="shared" si="591"/>
        <v>-1139</v>
      </c>
      <c r="I2375" s="1631"/>
    </row>
    <row r="2376" spans="1:9" ht="15" customHeight="1">
      <c r="A2376" s="3">
        <v>44244</v>
      </c>
      <c r="B2376" s="81">
        <v>1375</v>
      </c>
      <c r="C2376" s="173">
        <v>28710</v>
      </c>
      <c r="D2376" s="248">
        <v>24620</v>
      </c>
      <c r="E2376" s="137">
        <f t="shared" ref="E2376" si="593">D2376-C2376</f>
        <v>-4090</v>
      </c>
      <c r="F2376" s="172">
        <f t="shared" si="591"/>
        <v>950</v>
      </c>
      <c r="I2376" s="163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12" t="s">
        <v>61</v>
      </c>
      <c r="C2408" s="1612"/>
      <c r="D2408" s="1612"/>
      <c r="E2408" s="137"/>
      <c r="I2408" s="316">
        <v>179150</v>
      </c>
    </row>
    <row r="2409" spans="1:9" ht="15" customHeight="1">
      <c r="A2409" s="3">
        <v>44291</v>
      </c>
      <c r="B2409" s="1612"/>
      <c r="C2409" s="1612"/>
      <c r="D2409" s="161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47" t="s">
        <v>60</v>
      </c>
      <c r="C2429" s="1647"/>
      <c r="D2429" s="1647"/>
      <c r="E2429" s="506"/>
      <c r="F2429" s="506"/>
      <c r="I2429" s="1653" t="s">
        <v>23</v>
      </c>
    </row>
    <row r="2430" spans="1:9" ht="15" customHeight="1">
      <c r="A2430" s="3">
        <v>44320</v>
      </c>
      <c r="B2430" s="81">
        <v>1245</v>
      </c>
      <c r="C2430" s="173">
        <v>32397</v>
      </c>
      <c r="D2430" s="248">
        <v>29004</v>
      </c>
      <c r="E2430" s="137">
        <f t="shared" ref="E2430:E2431" si="670">D2430-C2430</f>
        <v>-3393</v>
      </c>
      <c r="F2430" s="172">
        <f>C2430-C2428</f>
        <v>204</v>
      </c>
      <c r="I2430" s="1654"/>
    </row>
    <row r="2431" spans="1:9" ht="15" customHeight="1">
      <c r="A2431" s="3">
        <v>44321</v>
      </c>
      <c r="B2431" s="81">
        <v>1320</v>
      </c>
      <c r="C2431" s="173">
        <v>32425</v>
      </c>
      <c r="D2431" s="248">
        <v>29550</v>
      </c>
      <c r="E2431" s="137">
        <f t="shared" si="670"/>
        <v>-2875</v>
      </c>
      <c r="F2431" s="172">
        <f t="shared" ref="F2431" si="671">C2431-C2430</f>
        <v>28</v>
      </c>
      <c r="I2431" s="165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36" t="s">
        <v>60</v>
      </c>
      <c r="C2449" s="1636"/>
      <c r="D2449" s="1636"/>
      <c r="E2449" s="1636"/>
      <c r="F2449" s="163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32" t="s">
        <v>61</v>
      </c>
      <c r="C2514" s="1513"/>
      <c r="D2514" s="151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608" t="s">
        <v>60</v>
      </c>
      <c r="C2599" s="1594"/>
      <c r="D2599" s="1594"/>
      <c r="E2599" s="137"/>
      <c r="F2599" s="172"/>
      <c r="I2599" s="316">
        <v>297250</v>
      </c>
    </row>
    <row r="2600" spans="1:9" ht="15" customHeight="1">
      <c r="A2600" s="3">
        <v>44558</v>
      </c>
      <c r="B2600" s="1597"/>
      <c r="C2600" s="1597"/>
      <c r="D2600" s="159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51" t="s">
        <v>61</v>
      </c>
      <c r="C2604" s="1600"/>
      <c r="D2604" s="160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608" t="s">
        <v>60</v>
      </c>
      <c r="C2678" s="1594"/>
      <c r="D2678" s="1594"/>
      <c r="E2678" s="137"/>
      <c r="I2678" s="316">
        <v>344000</v>
      </c>
    </row>
    <row r="2679" spans="1:9" ht="15" customHeight="1">
      <c r="A2679" s="3">
        <v>44669</v>
      </c>
      <c r="B2679" s="1597"/>
      <c r="C2679" s="1597"/>
      <c r="D2679" s="159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651" t="s">
        <v>61</v>
      </c>
      <c r="C2689" s="1651"/>
      <c r="D2689" s="1651"/>
      <c r="E2689" s="506"/>
      <c r="F2689" s="506"/>
      <c r="G2689" s="356"/>
      <c r="H2689" s="362"/>
      <c r="I2689" s="1673"/>
    </row>
    <row r="2690" spans="1:10" ht="15" customHeight="1">
      <c r="A2690" s="3">
        <v>44684</v>
      </c>
      <c r="B2690" s="81">
        <v>3045</v>
      </c>
      <c r="C2690" s="173">
        <v>41300</v>
      </c>
      <c r="D2690" s="248">
        <v>40900</v>
      </c>
      <c r="E2690" s="137">
        <f t="shared" ref="E2690" si="759">D2690-C2690</f>
        <v>-400</v>
      </c>
      <c r="F2690" s="172">
        <f>C2690-C2688</f>
        <v>500</v>
      </c>
      <c r="I2690" s="1631"/>
    </row>
    <row r="2691" spans="1:10" ht="15" customHeight="1">
      <c r="A2691" s="3">
        <v>44685</v>
      </c>
      <c r="B2691" s="81">
        <v>3045</v>
      </c>
      <c r="C2691" s="173">
        <v>40700</v>
      </c>
      <c r="D2691" s="248">
        <v>40425</v>
      </c>
      <c r="E2691" s="137">
        <f t="shared" ref="E2691" si="760">D2691-C2691</f>
        <v>-275</v>
      </c>
      <c r="F2691" s="172">
        <f t="shared" ref="F2691" si="761">C2691-C2690</f>
        <v>-600</v>
      </c>
      <c r="I2691" s="163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8">
        <v>2935</v>
      </c>
      <c r="C2711" s="173">
        <v>35250</v>
      </c>
      <c r="D2711" s="248">
        <v>35000</v>
      </c>
      <c r="E2711" s="137">
        <f t="shared" si="794"/>
        <v>-250</v>
      </c>
      <c r="F2711" s="172">
        <f t="shared" si="795"/>
        <v>350</v>
      </c>
      <c r="I2711" s="316">
        <v>270500</v>
      </c>
    </row>
    <row r="2712" spans="1:9" ht="15" customHeight="1">
      <c r="A2712" s="3">
        <v>44714</v>
      </c>
      <c r="B2712" s="1612" t="s">
        <v>61</v>
      </c>
      <c r="C2712" s="1612"/>
      <c r="D2712" s="1612"/>
      <c r="E2712" s="1612"/>
      <c r="F2712" s="1612"/>
      <c r="G2712" s="528"/>
      <c r="H2712" s="529"/>
      <c r="I2712" s="316">
        <v>271000</v>
      </c>
    </row>
    <row r="2713" spans="1:9" ht="15" customHeight="1">
      <c r="A2713" s="3">
        <v>44715</v>
      </c>
      <c r="B2713" s="1612"/>
      <c r="C2713" s="1612"/>
      <c r="D2713" s="1612"/>
      <c r="E2713" s="1612"/>
      <c r="F2713" s="161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32" t="s">
        <v>61</v>
      </c>
      <c r="C2774" s="1632"/>
      <c r="D2774" s="1632"/>
      <c r="E2774" s="1632"/>
      <c r="F2774" s="163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73"/>
    </row>
    <row r="2800" spans="1:9" ht="15" customHeight="1">
      <c r="A2800" s="357">
        <v>44838</v>
      </c>
      <c r="B2800" s="81">
        <v>4830</v>
      </c>
      <c r="C2800" s="173">
        <v>20255</v>
      </c>
      <c r="D2800" s="248">
        <v>20300</v>
      </c>
      <c r="E2800" s="137">
        <f t="shared" ref="E2800" si="893">D2800-C2800</f>
        <v>45</v>
      </c>
      <c r="F2800" s="172">
        <f t="shared" si="889"/>
        <v>-90</v>
      </c>
      <c r="I2800" s="1631"/>
    </row>
    <row r="2801" spans="1:9" ht="15" customHeight="1">
      <c r="A2801" s="357">
        <v>44839</v>
      </c>
      <c r="B2801" s="81">
        <v>4810</v>
      </c>
      <c r="C2801" s="173">
        <v>20305</v>
      </c>
      <c r="D2801" s="248">
        <v>20275</v>
      </c>
      <c r="E2801" s="137">
        <f t="shared" ref="E2801" si="894">D2801-C2801</f>
        <v>-30</v>
      </c>
      <c r="F2801" s="172">
        <f t="shared" si="889"/>
        <v>50</v>
      </c>
      <c r="I2801" s="1631"/>
    </row>
    <row r="2802" spans="1:9" ht="15" customHeight="1">
      <c r="A2802" s="357">
        <v>44840</v>
      </c>
      <c r="B2802" s="81">
        <v>4675</v>
      </c>
      <c r="C2802" s="173">
        <v>20250</v>
      </c>
      <c r="D2802" s="248">
        <v>20150</v>
      </c>
      <c r="E2802" s="137">
        <f t="shared" ref="E2802" si="895">D2802-C2802</f>
        <v>-100</v>
      </c>
      <c r="F2802" s="172">
        <f t="shared" ref="F2802" si="896">C2802-C2801</f>
        <v>-55</v>
      </c>
      <c r="I2802" s="1631"/>
    </row>
    <row r="2803" spans="1:9" ht="15" customHeight="1">
      <c r="A2803" s="357">
        <v>44841</v>
      </c>
      <c r="B2803" s="81">
        <v>4690</v>
      </c>
      <c r="C2803" s="173">
        <v>20000</v>
      </c>
      <c r="D2803" s="248">
        <v>19950</v>
      </c>
      <c r="E2803" s="137">
        <f t="shared" ref="E2803" si="897">D2803-C2803</f>
        <v>-50</v>
      </c>
      <c r="F2803" s="172">
        <f t="shared" ref="F2803" si="898">C2803-C2802</f>
        <v>-250</v>
      </c>
      <c r="I2803" s="163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638" t="s">
        <v>61</v>
      </c>
      <c r="C2859" s="1638"/>
      <c r="D2859" s="1638"/>
      <c r="E2859" s="1638"/>
      <c r="F2859" s="1638"/>
      <c r="G2859" s="276"/>
      <c r="H2859" s="470"/>
      <c r="I2859" s="316">
        <v>196750</v>
      </c>
    </row>
    <row r="2860" spans="1:10" ht="15" customHeight="1">
      <c r="A2860" s="357">
        <v>44922</v>
      </c>
      <c r="B2860" s="1638"/>
      <c r="C2860" s="1638"/>
      <c r="D2860" s="1638"/>
      <c r="E2860" s="1638"/>
      <c r="F2860" s="1638"/>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51" t="s">
        <v>61</v>
      </c>
      <c r="C2864" s="1651"/>
      <c r="D2864" s="1651"/>
      <c r="E2864" s="1651"/>
      <c r="F2864" s="1651"/>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31"/>
    </row>
    <row r="2880" spans="1:10" ht="15" customHeight="1">
      <c r="A2880" s="357">
        <v>44950</v>
      </c>
      <c r="B2880" s="81">
        <v>2945</v>
      </c>
      <c r="C2880" s="173">
        <v>29950</v>
      </c>
      <c r="D2880" s="248">
        <v>29950</v>
      </c>
      <c r="E2880" s="137">
        <f t="shared" si="1007"/>
        <v>0</v>
      </c>
      <c r="F2880" s="172">
        <f t="shared" si="1008"/>
        <v>50</v>
      </c>
      <c r="I2880" s="1631"/>
    </row>
    <row r="2881" spans="1:9" ht="15" customHeight="1">
      <c r="A2881" s="357">
        <v>44951</v>
      </c>
      <c r="B2881" s="81">
        <v>2945</v>
      </c>
      <c r="C2881" s="173">
        <v>30325</v>
      </c>
      <c r="D2881" s="248">
        <v>30350</v>
      </c>
      <c r="E2881" s="137">
        <f t="shared" si="1007"/>
        <v>25</v>
      </c>
      <c r="F2881" s="172">
        <f t="shared" ref="F2881:F2886" si="1009">C2881-C2880</f>
        <v>375</v>
      </c>
      <c r="G2881" s="536"/>
      <c r="H2881" s="276"/>
      <c r="I2881" s="1631"/>
    </row>
    <row r="2882" spans="1:9" ht="15" customHeight="1">
      <c r="A2882" s="357">
        <v>44952</v>
      </c>
      <c r="B2882" s="81">
        <v>3020</v>
      </c>
      <c r="C2882" s="173">
        <v>31450</v>
      </c>
      <c r="D2882" s="248">
        <v>31400</v>
      </c>
      <c r="E2882" s="137">
        <f t="shared" ref="E2882" si="1010">D2882-C2882</f>
        <v>-50</v>
      </c>
      <c r="F2882" s="172">
        <f t="shared" si="1009"/>
        <v>1125</v>
      </c>
      <c r="G2882" s="536"/>
      <c r="H2882" s="276"/>
      <c r="I2882" s="1631"/>
    </row>
    <row r="2883" spans="1:9" ht="15" customHeight="1">
      <c r="A2883" s="357">
        <v>44953</v>
      </c>
      <c r="B2883" s="81">
        <v>3055</v>
      </c>
      <c r="C2883" s="173">
        <v>32050</v>
      </c>
      <c r="D2883" s="248">
        <v>32100</v>
      </c>
      <c r="E2883" s="137">
        <f t="shared" ref="E2883" si="1011">D2883-C2883</f>
        <v>50</v>
      </c>
      <c r="F2883" s="172">
        <f t="shared" si="1009"/>
        <v>600</v>
      </c>
      <c r="G2883" s="536"/>
      <c r="H2883" s="276"/>
      <c r="I2883" s="1631"/>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32"/>
      <c r="C2933" s="1632"/>
      <c r="D2933" s="1632"/>
      <c r="E2933" s="1632"/>
      <c r="F2933" s="1632"/>
      <c r="I2933" s="316">
        <v>195750</v>
      </c>
    </row>
    <row r="2934" spans="1:9" ht="15" customHeight="1">
      <c r="A2934" s="357">
        <v>45026</v>
      </c>
      <c r="B2934" s="1632"/>
      <c r="C2934" s="1632"/>
      <c r="D2934" s="1632"/>
      <c r="E2934" s="1632"/>
      <c r="F2934" s="1632"/>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32"/>
      <c r="C2949" s="1632"/>
      <c r="D2949" s="1632"/>
      <c r="E2949" s="1632"/>
      <c r="F2949" s="1632"/>
      <c r="I2949" s="1631"/>
    </row>
    <row r="2950" spans="1:9" ht="15" customHeight="1">
      <c r="A2950" s="357">
        <v>45048</v>
      </c>
      <c r="B2950" s="81">
        <v>1545</v>
      </c>
      <c r="C2950" s="173">
        <v>26800</v>
      </c>
      <c r="D2950" s="248">
        <v>26400</v>
      </c>
      <c r="E2950" s="575">
        <f t="shared" ref="E2950:E2951" si="1086">D2950-C2950</f>
        <v>-400</v>
      </c>
      <c r="F2950" s="576">
        <f>C2950-C2948</f>
        <v>450</v>
      </c>
      <c r="I2950" s="1631"/>
    </row>
    <row r="2951" spans="1:9" ht="15" customHeight="1">
      <c r="A2951" s="357">
        <v>45049</v>
      </c>
      <c r="B2951" s="81">
        <v>1535</v>
      </c>
      <c r="C2951" s="173">
        <v>27125</v>
      </c>
      <c r="D2951" s="248">
        <v>26875</v>
      </c>
      <c r="E2951" s="575">
        <f t="shared" si="1086"/>
        <v>-250</v>
      </c>
      <c r="F2951" s="576">
        <f t="shared" ref="F2951" si="1087">C2951-C2950</f>
        <v>325</v>
      </c>
      <c r="I2951" s="1631"/>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676"/>
      <c r="C2954" s="1676"/>
      <c r="D2954" s="1676"/>
      <c r="E2954" s="1676"/>
      <c r="F2954" s="1676"/>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32"/>
      <c r="C2969" s="1632"/>
      <c r="D2969" s="1632"/>
      <c r="E2969" s="1632"/>
      <c r="F2969" s="1632"/>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635"/>
    </row>
    <row r="2988" spans="1:9" ht="15" customHeight="1">
      <c r="A2988" s="357">
        <v>45100</v>
      </c>
      <c r="B2988" s="81">
        <v>2730</v>
      </c>
      <c r="C2988" s="173">
        <v>28195</v>
      </c>
      <c r="D2988" s="248">
        <v>26575</v>
      </c>
      <c r="E2988" s="137">
        <f t="shared" si="1125"/>
        <v>-1620</v>
      </c>
      <c r="F2988" s="576">
        <f t="shared" si="1126"/>
        <v>-455</v>
      </c>
      <c r="I2988" s="1635"/>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32"/>
      <c r="C3034" s="1632"/>
      <c r="D3034" s="1632"/>
      <c r="E3034" s="1632"/>
      <c r="F3034" s="1632"/>
      <c r="G3034" s="1632"/>
      <c r="H3034" s="1633"/>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634"/>
    </row>
    <row r="3151" spans="1:9" ht="15" customHeight="1">
      <c r="A3151" s="1191">
        <v>45334</v>
      </c>
      <c r="B3151" s="81">
        <v>6280</v>
      </c>
      <c r="C3151" s="173">
        <v>26650</v>
      </c>
      <c r="D3151" s="248">
        <v>26850</v>
      </c>
      <c r="E3151" s="137">
        <f t="shared" si="1295"/>
        <v>200</v>
      </c>
      <c r="F3151" s="576">
        <f t="shared" si="1291"/>
        <v>670</v>
      </c>
      <c r="G3151" s="536"/>
      <c r="H3151" s="1092"/>
      <c r="I3151" s="1634"/>
    </row>
    <row r="3152" spans="1:9" ht="15" customHeight="1">
      <c r="A3152" s="1195">
        <v>45335</v>
      </c>
      <c r="B3152" s="81">
        <v>6280</v>
      </c>
      <c r="C3152" s="173">
        <v>27500</v>
      </c>
      <c r="D3152" s="248">
        <v>27680</v>
      </c>
      <c r="E3152" s="137">
        <f t="shared" si="1295"/>
        <v>180</v>
      </c>
      <c r="F3152" s="576">
        <f t="shared" si="1291"/>
        <v>850</v>
      </c>
      <c r="G3152" s="536"/>
      <c r="H3152" s="1092"/>
      <c r="I3152" s="1634"/>
    </row>
    <row r="3153" spans="1:9" ht="15" customHeight="1">
      <c r="A3153" s="1197">
        <v>45336</v>
      </c>
      <c r="B3153" s="81">
        <v>6215</v>
      </c>
      <c r="C3153" s="173">
        <v>27265</v>
      </c>
      <c r="D3153" s="248">
        <v>27500</v>
      </c>
      <c r="E3153" s="137">
        <f t="shared" si="1295"/>
        <v>235</v>
      </c>
      <c r="F3153" s="576">
        <f t="shared" si="1291"/>
        <v>-235</v>
      </c>
      <c r="G3153" s="536"/>
      <c r="H3153" s="1092"/>
      <c r="I3153" s="1634"/>
    </row>
    <row r="3154" spans="1:9" ht="15" customHeight="1">
      <c r="A3154" s="1199">
        <v>45337</v>
      </c>
      <c r="B3154" s="81">
        <v>6155</v>
      </c>
      <c r="C3154" s="173">
        <v>27275</v>
      </c>
      <c r="D3154" s="248">
        <v>27550</v>
      </c>
      <c r="E3154" s="137">
        <f t="shared" si="1295"/>
        <v>275</v>
      </c>
      <c r="F3154" s="576">
        <f t="shared" ref="F3154:F3155" si="1296">C3154-C3153</f>
        <v>10</v>
      </c>
      <c r="I3154" s="1634"/>
    </row>
    <row r="3155" spans="1:9" ht="15" customHeight="1">
      <c r="A3155" s="1201">
        <v>45338</v>
      </c>
      <c r="B3155" s="81">
        <v>5950</v>
      </c>
      <c r="C3155" s="173">
        <v>26950</v>
      </c>
      <c r="D3155" s="248">
        <v>27105</v>
      </c>
      <c r="E3155" s="137">
        <f t="shared" si="1295"/>
        <v>155</v>
      </c>
      <c r="F3155" s="576">
        <f t="shared" si="1296"/>
        <v>-325</v>
      </c>
      <c r="G3155" s="536"/>
      <c r="H3155" s="1092"/>
      <c r="I3155" s="1634"/>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31"/>
    </row>
    <row r="3188" spans="1:9" ht="15" customHeight="1">
      <c r="A3188" s="1269">
        <v>45387</v>
      </c>
      <c r="B3188" s="81">
        <v>4365</v>
      </c>
      <c r="C3188" s="173">
        <v>28705</v>
      </c>
      <c r="D3188" s="248">
        <v>28900</v>
      </c>
      <c r="E3188" s="137">
        <f t="shared" si="1295"/>
        <v>195</v>
      </c>
      <c r="F3188" s="576">
        <f t="shared" si="1314"/>
        <v>255</v>
      </c>
      <c r="I3188" s="1631"/>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673"/>
    </row>
    <row r="3207" spans="1:9" ht="15" customHeight="1">
      <c r="A3207" s="1307">
        <v>45414</v>
      </c>
      <c r="B3207" s="81">
        <v>4825</v>
      </c>
      <c r="C3207" s="173">
        <v>31375</v>
      </c>
      <c r="D3207" s="248">
        <v>31150</v>
      </c>
      <c r="E3207" s="137">
        <f t="shared" si="1317"/>
        <v>-225</v>
      </c>
      <c r="F3207" s="576">
        <f t="shared" ref="F3207" si="1321">C3207-C3206</f>
        <v>225</v>
      </c>
      <c r="G3207" s="536"/>
      <c r="H3207" s="1092"/>
      <c r="I3207" s="1631"/>
    </row>
    <row r="3208" spans="1:9" ht="15" customHeight="1">
      <c r="A3208" s="1309">
        <v>45415</v>
      </c>
      <c r="B3208" s="81">
        <v>4835</v>
      </c>
      <c r="C3208" s="173">
        <v>32050</v>
      </c>
      <c r="D3208" s="248">
        <v>31900</v>
      </c>
      <c r="E3208" s="137">
        <f t="shared" si="1317"/>
        <v>-150</v>
      </c>
      <c r="F3208" s="576">
        <f t="shared" ref="F3208" si="1322">C3208-C3207</f>
        <v>675</v>
      </c>
      <c r="G3208" s="536"/>
      <c r="H3208" s="1092"/>
      <c r="I3208" s="1631"/>
    </row>
    <row r="3209" spans="1:9" ht="15" customHeight="1">
      <c r="A3209" s="1325">
        <v>45418</v>
      </c>
      <c r="B3209" s="1632"/>
      <c r="C3209" s="1632"/>
      <c r="D3209" s="1632"/>
      <c r="E3209" s="1632"/>
      <c r="F3209" s="1632"/>
      <c r="G3209" s="1632"/>
      <c r="H3209" s="1633"/>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32"/>
      <c r="C3224" s="1632"/>
      <c r="D3224" s="1632"/>
      <c r="E3224" s="1632"/>
      <c r="F3224" s="1632"/>
      <c r="G3224" s="1632"/>
      <c r="H3224" s="1633"/>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32"/>
      <c r="C3289" s="1632"/>
      <c r="D3289" s="1632"/>
      <c r="E3289" s="1632"/>
      <c r="F3289" s="1632"/>
      <c r="G3289" s="1632"/>
      <c r="H3289" s="1633"/>
      <c r="I3289" s="316">
        <v>265700</v>
      </c>
    </row>
    <row r="3290" spans="1:9" ht="15" customHeight="1">
      <c r="A3290" s="1358">
        <v>45531</v>
      </c>
      <c r="B3290" s="81">
        <v>4510</v>
      </c>
      <c r="C3290" s="173">
        <v>33085</v>
      </c>
      <c r="D3290" s="248">
        <v>33000</v>
      </c>
      <c r="E3290" s="137">
        <f t="shared" ref="E3290:E3315"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31"/>
    </row>
    <row r="3303" spans="1:10" ht="15" customHeight="1">
      <c r="A3303" s="1358">
        <v>45548</v>
      </c>
      <c r="B3303" s="81">
        <v>4725</v>
      </c>
      <c r="C3303" s="173">
        <v>31750</v>
      </c>
      <c r="D3303" s="248">
        <v>31900</v>
      </c>
      <c r="E3303" s="137">
        <f t="shared" si="1363"/>
        <v>150</v>
      </c>
      <c r="F3303" s="576">
        <f t="shared" si="1369"/>
        <v>350</v>
      </c>
      <c r="I3303" s="1631"/>
    </row>
    <row r="3304" spans="1:10" ht="15" customHeight="1">
      <c r="A3304" s="1358">
        <v>45551</v>
      </c>
      <c r="B3304" s="81">
        <v>4785</v>
      </c>
      <c r="C3304" s="173">
        <v>31895</v>
      </c>
      <c r="D3304" s="248">
        <v>32000</v>
      </c>
      <c r="E3304" s="137">
        <f t="shared" si="1363"/>
        <v>105</v>
      </c>
      <c r="F3304" s="576">
        <f t="shared" si="1369"/>
        <v>145</v>
      </c>
      <c r="I3304" s="1631"/>
    </row>
    <row r="3305" spans="1:10" ht="15" customHeight="1">
      <c r="A3305" s="1358">
        <v>45552</v>
      </c>
      <c r="B3305" s="81">
        <v>4770</v>
      </c>
      <c r="C3305" s="173">
        <v>31750</v>
      </c>
      <c r="D3305" s="248">
        <v>31875</v>
      </c>
      <c r="E3305" s="137">
        <f t="shared" si="1363"/>
        <v>125</v>
      </c>
      <c r="F3305" s="576">
        <f t="shared" si="1369"/>
        <v>-145</v>
      </c>
      <c r="I3305" s="1631"/>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36"/>
      <c r="H3310" s="1092"/>
      <c r="I3310" s="316">
        <v>260000</v>
      </c>
    </row>
    <row r="3311" spans="1:10" ht="15" customHeight="1">
      <c r="A3311" s="1358">
        <v>45560</v>
      </c>
      <c r="B3311" s="81">
        <v>4730</v>
      </c>
      <c r="C3311" s="173">
        <v>32250</v>
      </c>
      <c r="D3311" s="248">
        <v>32150</v>
      </c>
      <c r="E3311" s="137">
        <f t="shared" si="1363"/>
        <v>-100</v>
      </c>
      <c r="F3311" s="576">
        <f t="shared" ref="F3311" si="1372">C3311-C3310</f>
        <v>-250</v>
      </c>
      <c r="G3311" s="536"/>
      <c r="H3311" s="1092"/>
      <c r="I3311" s="316">
        <v>261600</v>
      </c>
    </row>
    <row r="3312" spans="1:10" ht="15" customHeight="1">
      <c r="A3312" s="1358">
        <v>45561</v>
      </c>
      <c r="B3312" s="81">
        <v>4730</v>
      </c>
      <c r="C3312" s="173">
        <v>32400</v>
      </c>
      <c r="D3312" s="248">
        <v>32500</v>
      </c>
      <c r="E3312" s="137">
        <f t="shared" si="1363"/>
        <v>100</v>
      </c>
      <c r="F3312" s="576">
        <f t="shared" ref="F3312:F3314" si="1373">C3312-C3311</f>
        <v>150</v>
      </c>
      <c r="I3312" s="316">
        <v>255400</v>
      </c>
    </row>
    <row r="3313" spans="1:9" ht="15" customHeight="1">
      <c r="A3313" s="1358">
        <v>45562</v>
      </c>
      <c r="B3313" s="81">
        <v>4740</v>
      </c>
      <c r="C3313" s="173">
        <v>32450</v>
      </c>
      <c r="D3313" s="248">
        <v>32375</v>
      </c>
      <c r="E3313" s="137">
        <f t="shared" si="1363"/>
        <v>-75</v>
      </c>
      <c r="F3313" s="576">
        <f t="shared" si="1373"/>
        <v>50</v>
      </c>
      <c r="I3313" s="316">
        <v>257500</v>
      </c>
    </row>
    <row r="3314" spans="1:9" ht="15" customHeight="1" thickBot="1">
      <c r="A3314" s="1510">
        <v>45565</v>
      </c>
      <c r="B3314" s="85">
        <v>4660</v>
      </c>
      <c r="C3314" s="174">
        <v>33325</v>
      </c>
      <c r="D3314" s="1512">
        <v>33305</v>
      </c>
      <c r="E3314" s="138">
        <f t="shared" si="1363"/>
        <v>-20</v>
      </c>
      <c r="F3314" s="176">
        <f>C3314-C3313</f>
        <v>875</v>
      </c>
      <c r="G3314" s="550">
        <f>AVERAGE($C$3294:C3314)</f>
        <v>31643.809523809523</v>
      </c>
      <c r="H3314" s="359">
        <f>AVERAGE($C$3122:C3314)</f>
        <v>30130.315789473683</v>
      </c>
      <c r="I3314" s="1511">
        <v>264100</v>
      </c>
    </row>
    <row r="3315" spans="1:9" ht="15" customHeight="1">
      <c r="A3315" s="1358">
        <v>45566</v>
      </c>
      <c r="B3315" s="81">
        <v>4595</v>
      </c>
      <c r="C3315" s="173">
        <v>33550</v>
      </c>
      <c r="D3315" s="248">
        <v>33500</v>
      </c>
      <c r="E3315" s="137">
        <f t="shared" si="1363"/>
        <v>-50</v>
      </c>
      <c r="F3315" s="172">
        <f>C3315-C3314</f>
        <v>225</v>
      </c>
      <c r="G3315" s="545">
        <f>AVERAGE($C$3315:C3315)</f>
        <v>33550</v>
      </c>
      <c r="H3315" s="505">
        <f>AVERAGE($C$3122:C3315)</f>
        <v>30148.219895287959</v>
      </c>
      <c r="I3315" s="1673"/>
    </row>
    <row r="3316" spans="1:9" ht="15" customHeight="1">
      <c r="B3316" s="81"/>
      <c r="C3316" s="173"/>
      <c r="D3316" s="248"/>
      <c r="E3316" s="137"/>
      <c r="F3316" s="172"/>
      <c r="I3316" s="1631"/>
    </row>
    <row r="3317" spans="1:9" ht="15" customHeight="1">
      <c r="B3317" s="81"/>
      <c r="C3317" s="173"/>
      <c r="D3317" s="248"/>
      <c r="E3317" s="137"/>
      <c r="F3317" s="172"/>
      <c r="I3317" s="1631"/>
    </row>
    <row r="3318" spans="1:9" ht="15" customHeight="1">
      <c r="B3318" s="81"/>
      <c r="C3318" s="173"/>
      <c r="D3318" s="248"/>
      <c r="E3318" s="137"/>
      <c r="F3318" s="172"/>
      <c r="I3318" s="1631"/>
    </row>
    <row r="3319" spans="1:9" ht="15" customHeight="1">
      <c r="B3319" s="81"/>
      <c r="C3319" s="173"/>
      <c r="D3319" s="248"/>
      <c r="E3319" s="137"/>
      <c r="F3319" s="172"/>
      <c r="I3319" s="1631"/>
    </row>
    <row r="3320" spans="1:9" ht="15" customHeight="1">
      <c r="B3320" s="81"/>
      <c r="C3320" s="173"/>
      <c r="D3320" s="248"/>
      <c r="E3320" s="137"/>
      <c r="F3320" s="172"/>
      <c r="I3320" s="316"/>
    </row>
    <row r="3321" spans="1:9" ht="15" customHeight="1">
      <c r="B3321" s="81"/>
      <c r="C3321" s="173"/>
      <c r="D3321" s="248"/>
      <c r="E3321" s="137"/>
      <c r="F3321" s="172"/>
      <c r="I3321" s="316"/>
    </row>
    <row r="3322" spans="1:9" ht="15" customHeight="1">
      <c r="B3322" s="81"/>
      <c r="C3322" s="173"/>
      <c r="D3322" s="248"/>
      <c r="E3322" s="137"/>
      <c r="F3322" s="172"/>
      <c r="I3322" s="316"/>
    </row>
    <row r="3323" spans="1:9" ht="15" customHeight="1">
      <c r="B3323" s="81"/>
      <c r="C3323" s="173"/>
      <c r="D3323" s="248"/>
      <c r="E3323" s="137"/>
      <c r="F3323" s="172"/>
      <c r="I3323" s="316"/>
    </row>
    <row r="3324" spans="1:9" ht="15" customHeight="1">
      <c r="B3324" s="81"/>
      <c r="C3324" s="173"/>
      <c r="D3324" s="248"/>
      <c r="E3324" s="137"/>
      <c r="F3324" s="172"/>
      <c r="I3324" s="316"/>
    </row>
    <row r="3325" spans="1:9" ht="15" customHeight="1">
      <c r="B3325" s="81"/>
      <c r="C3325" s="173"/>
      <c r="D3325" s="248"/>
      <c r="E3325" s="137"/>
      <c r="F3325" s="172"/>
      <c r="I3325" s="316"/>
    </row>
    <row r="3326" spans="1:9" ht="15" customHeight="1">
      <c r="B3326" s="81"/>
      <c r="C3326" s="173"/>
      <c r="D3326" s="248"/>
      <c r="E3326" s="137"/>
      <c r="F3326" s="172"/>
      <c r="I3326" s="316"/>
    </row>
    <row r="3327" spans="1:9" ht="15" customHeight="1">
      <c r="B3327" s="81"/>
      <c r="C3327" s="173"/>
      <c r="D3327" s="248"/>
      <c r="E3327" s="137"/>
      <c r="F3327" s="172"/>
      <c r="I3327" s="316"/>
    </row>
    <row r="3328" spans="1: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9">
    <mergeCell ref="I3315:I3319"/>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I331:I332"/>
    <mergeCell ref="B520:F520"/>
    <mergeCell ref="I818:I822"/>
    <mergeCell ref="C692:D692"/>
    <mergeCell ref="B433:F433"/>
    <mergeCell ref="I451:I452"/>
    <mergeCell ref="I459:I463"/>
    <mergeCell ref="B780:F781"/>
    <mergeCell ref="I378:I380"/>
    <mergeCell ref="I547:I550"/>
    <mergeCell ref="B368:F368"/>
    <mergeCell ref="B353:F353"/>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s>
  <phoneticPr fontId="2" type="noConversion"/>
  <conditionalFormatting sqref="F1:F2428 F3231:F3237 F3315:F1048576">
    <cfRule type="cellIs" dxfId="437" priority="1261" operator="lessThan">
      <formula>0</formula>
    </cfRule>
  </conditionalFormatting>
  <conditionalFormatting sqref="F2430:F2448">
    <cfRule type="cellIs" dxfId="436" priority="1241" operator="lessThan">
      <formula>0</formula>
    </cfRule>
  </conditionalFormatting>
  <conditionalFormatting sqref="F2450:F2688">
    <cfRule type="cellIs" dxfId="435" priority="1197" operator="lessThan">
      <formula>0</formula>
    </cfRule>
  </conditionalFormatting>
  <conditionalFormatting sqref="F2690:F2711">
    <cfRule type="cellIs" dxfId="434" priority="1142" operator="lessThan">
      <formula>0</formula>
    </cfRule>
  </conditionalFormatting>
  <conditionalFormatting sqref="F2714:F2773">
    <cfRule type="cellIs" dxfId="433" priority="962" operator="lessThan">
      <formula>0</formula>
    </cfRule>
  </conditionalFormatting>
  <conditionalFormatting sqref="F2775:F2858">
    <cfRule type="cellIs" dxfId="432" priority="719" operator="lessThan">
      <formula>0</formula>
    </cfRule>
  </conditionalFormatting>
  <conditionalFormatting sqref="F2861:F2863">
    <cfRule type="cellIs" dxfId="431" priority="707" operator="lessThan">
      <formula>0</formula>
    </cfRule>
  </conditionalFormatting>
  <conditionalFormatting sqref="F2865:F2932">
    <cfRule type="cellIs" dxfId="430" priority="479" operator="lessThan">
      <formula>0</formula>
    </cfRule>
  </conditionalFormatting>
  <conditionalFormatting sqref="F2935:F2944">
    <cfRule type="cellIs" dxfId="429" priority="446" operator="lessThan">
      <formula>0</formula>
    </cfRule>
  </conditionalFormatting>
  <conditionalFormatting sqref="F2945">
    <cfRule type="cellIs" dxfId="428" priority="445" operator="lessThan">
      <formula>0</formula>
    </cfRule>
  </conditionalFormatting>
  <conditionalFormatting sqref="F2946">
    <cfRule type="cellIs" dxfId="427" priority="444" operator="lessThan">
      <formula>0</formula>
    </cfRule>
  </conditionalFormatting>
  <conditionalFormatting sqref="F2947">
    <cfRule type="cellIs" dxfId="426" priority="443" operator="lessThan">
      <formula>0</formula>
    </cfRule>
  </conditionalFormatting>
  <conditionalFormatting sqref="F2948">
    <cfRule type="cellIs" dxfId="425" priority="441" operator="lessThan">
      <formula>0</formula>
    </cfRule>
  </conditionalFormatting>
  <conditionalFormatting sqref="F2950">
    <cfRule type="cellIs" dxfId="424" priority="440" operator="lessThan">
      <formula>0</formula>
    </cfRule>
  </conditionalFormatting>
  <conditionalFormatting sqref="F2951">
    <cfRule type="cellIs" dxfId="423" priority="439" operator="lessThan">
      <formula>0</formula>
    </cfRule>
  </conditionalFormatting>
  <conditionalFormatting sqref="F2952">
    <cfRule type="cellIs" dxfId="422" priority="438" operator="lessThan">
      <formula>0</formula>
    </cfRule>
  </conditionalFormatting>
  <conditionalFormatting sqref="F2953">
    <cfRule type="cellIs" dxfId="421" priority="437" operator="lessThan">
      <formula>0</formula>
    </cfRule>
  </conditionalFormatting>
  <conditionalFormatting sqref="F2955">
    <cfRule type="cellIs" dxfId="420" priority="435" operator="lessThan">
      <formula>0</formula>
    </cfRule>
  </conditionalFormatting>
  <conditionalFormatting sqref="F2956">
    <cfRule type="cellIs" dxfId="419" priority="434" operator="lessThan">
      <formula>0</formula>
    </cfRule>
  </conditionalFormatting>
  <conditionalFormatting sqref="F2957">
    <cfRule type="cellIs" dxfId="418" priority="433" operator="lessThan">
      <formula>0</formula>
    </cfRule>
  </conditionalFormatting>
  <conditionalFormatting sqref="F2958">
    <cfRule type="cellIs" dxfId="417" priority="432" operator="lessThan">
      <formula>0</formula>
    </cfRule>
  </conditionalFormatting>
  <conditionalFormatting sqref="F2959">
    <cfRule type="cellIs" dxfId="416" priority="431" operator="lessThan">
      <formula>0</formula>
    </cfRule>
  </conditionalFormatting>
  <conditionalFormatting sqref="F2960">
    <cfRule type="cellIs" dxfId="415" priority="429" operator="lessThan">
      <formula>0</formula>
    </cfRule>
  </conditionalFormatting>
  <conditionalFormatting sqref="F2961">
    <cfRule type="cellIs" dxfId="414" priority="428" operator="lessThan">
      <formula>0</formula>
    </cfRule>
  </conditionalFormatting>
  <conditionalFormatting sqref="F2962">
    <cfRule type="cellIs" dxfId="413" priority="427" operator="lessThan">
      <formula>0</formula>
    </cfRule>
  </conditionalFormatting>
  <conditionalFormatting sqref="F2963">
    <cfRule type="cellIs" dxfId="412" priority="426" operator="lessThan">
      <formula>0</formula>
    </cfRule>
  </conditionalFormatting>
  <conditionalFormatting sqref="F2964">
    <cfRule type="cellIs" dxfId="411" priority="425" operator="lessThan">
      <formula>0</formula>
    </cfRule>
  </conditionalFormatting>
  <conditionalFormatting sqref="F2965">
    <cfRule type="cellIs" dxfId="410" priority="424" operator="lessThan">
      <formula>0</formula>
    </cfRule>
  </conditionalFormatting>
  <conditionalFormatting sqref="F2966">
    <cfRule type="cellIs" dxfId="409" priority="423" operator="lessThan">
      <formula>0</formula>
    </cfRule>
  </conditionalFormatting>
  <conditionalFormatting sqref="F2967">
    <cfRule type="cellIs" dxfId="408" priority="422" operator="lessThan">
      <formula>0</formula>
    </cfRule>
  </conditionalFormatting>
  <conditionalFormatting sqref="F2968">
    <cfRule type="cellIs" dxfId="407" priority="421" operator="lessThan">
      <formula>0</formula>
    </cfRule>
  </conditionalFormatting>
  <conditionalFormatting sqref="F2970">
    <cfRule type="cellIs" dxfId="406" priority="420" operator="lessThan">
      <formula>0</formula>
    </cfRule>
  </conditionalFormatting>
  <conditionalFormatting sqref="F2971">
    <cfRule type="cellIs" dxfId="405" priority="419" operator="lessThan">
      <formula>0</formula>
    </cfRule>
  </conditionalFormatting>
  <conditionalFormatting sqref="F2972">
    <cfRule type="cellIs" dxfId="404" priority="418" operator="lessThan">
      <formula>0</formula>
    </cfRule>
  </conditionalFormatting>
  <conditionalFormatting sqref="F2973">
    <cfRule type="cellIs" dxfId="403" priority="417" operator="lessThan">
      <formula>0</formula>
    </cfRule>
  </conditionalFormatting>
  <conditionalFormatting sqref="F2974">
    <cfRule type="cellIs" dxfId="402" priority="416" operator="lessThan">
      <formula>0</formula>
    </cfRule>
  </conditionalFormatting>
  <conditionalFormatting sqref="F2975">
    <cfRule type="cellIs" dxfId="401" priority="415" operator="lessThan">
      <formula>0</formula>
    </cfRule>
  </conditionalFormatting>
  <conditionalFormatting sqref="F2976">
    <cfRule type="cellIs" dxfId="400" priority="414" operator="lessThan">
      <formula>0</formula>
    </cfRule>
  </conditionalFormatting>
  <conditionalFormatting sqref="F2977">
    <cfRule type="cellIs" dxfId="399" priority="412" operator="lessThan">
      <formula>0</formula>
    </cfRule>
  </conditionalFormatting>
  <conditionalFormatting sqref="F2978">
    <cfRule type="cellIs" dxfId="398" priority="411" operator="lessThan">
      <formula>0</formula>
    </cfRule>
  </conditionalFormatting>
  <conditionalFormatting sqref="F2979">
    <cfRule type="cellIs" dxfId="397" priority="410" operator="lessThan">
      <formula>0</formula>
    </cfRule>
  </conditionalFormatting>
  <conditionalFormatting sqref="F2980">
    <cfRule type="cellIs" dxfId="396" priority="409" operator="lessThan">
      <formula>0</formula>
    </cfRule>
  </conditionalFormatting>
  <conditionalFormatting sqref="F2981">
    <cfRule type="cellIs" dxfId="395" priority="408" operator="lessThan">
      <formula>0</formula>
    </cfRule>
  </conditionalFormatting>
  <conditionalFormatting sqref="F2982">
    <cfRule type="cellIs" dxfId="394" priority="407" operator="lessThan">
      <formula>0</formula>
    </cfRule>
  </conditionalFormatting>
  <conditionalFormatting sqref="F2983">
    <cfRule type="cellIs" dxfId="393" priority="406" operator="lessThan">
      <formula>0</formula>
    </cfRule>
  </conditionalFormatting>
  <conditionalFormatting sqref="F2984">
    <cfRule type="cellIs" dxfId="392" priority="405" operator="lessThan">
      <formula>0</formula>
    </cfRule>
  </conditionalFormatting>
  <conditionalFormatting sqref="F2985">
    <cfRule type="cellIs" dxfId="391" priority="404" operator="lessThan">
      <formula>0</formula>
    </cfRule>
  </conditionalFormatting>
  <conditionalFormatting sqref="F2986">
    <cfRule type="cellIs" dxfId="390" priority="403" operator="lessThan">
      <formula>0</formula>
    </cfRule>
  </conditionalFormatting>
  <conditionalFormatting sqref="F2987">
    <cfRule type="cellIs" dxfId="389" priority="402" operator="lessThan">
      <formula>0</formula>
    </cfRule>
  </conditionalFormatting>
  <conditionalFormatting sqref="F2988">
    <cfRule type="cellIs" dxfId="388" priority="401" operator="lessThan">
      <formula>0</formula>
    </cfRule>
  </conditionalFormatting>
  <conditionalFormatting sqref="F2989">
    <cfRule type="cellIs" dxfId="387" priority="400" operator="lessThan">
      <formula>0</formula>
    </cfRule>
  </conditionalFormatting>
  <conditionalFormatting sqref="F2990">
    <cfRule type="cellIs" dxfId="386" priority="399" operator="lessThan">
      <formula>0</formula>
    </cfRule>
  </conditionalFormatting>
  <conditionalFormatting sqref="F2991">
    <cfRule type="cellIs" dxfId="385" priority="398" operator="lessThan">
      <formula>0</formula>
    </cfRule>
  </conditionalFormatting>
  <conditionalFormatting sqref="F2992">
    <cfRule type="cellIs" dxfId="384" priority="397" operator="lessThan">
      <formula>0</formula>
    </cfRule>
  </conditionalFormatting>
  <conditionalFormatting sqref="F2993">
    <cfRule type="cellIs" dxfId="383" priority="396" operator="lessThan">
      <formula>0</formula>
    </cfRule>
  </conditionalFormatting>
  <conditionalFormatting sqref="F2994">
    <cfRule type="cellIs" dxfId="382" priority="39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81" priority="39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80" priority="39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79" priority="39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78" priority="39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77" priority="38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76" priority="38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75" priority="38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74" priority="386" operator="lessThan">
      <formula>0</formula>
    </cfRule>
  </conditionalFormatting>
  <conditionalFormatting sqref="F3003">
    <cfRule type="cellIs" dxfId="373" priority="385" operator="lessThan">
      <formula>0</formula>
    </cfRule>
  </conditionalFormatting>
  <conditionalFormatting sqref="F3004">
    <cfRule type="cellIs" dxfId="372" priority="384" operator="lessThan">
      <formula>0</formula>
    </cfRule>
  </conditionalFormatting>
  <conditionalFormatting sqref="F3005">
    <cfRule type="cellIs" dxfId="371" priority="383" operator="lessThan">
      <formula>0</formula>
    </cfRule>
  </conditionalFormatting>
  <conditionalFormatting sqref="F3006">
    <cfRule type="cellIs" dxfId="370" priority="382" operator="lessThan">
      <formula>0</formula>
    </cfRule>
  </conditionalFormatting>
  <conditionalFormatting sqref="F3007">
    <cfRule type="cellIs" dxfId="369" priority="381" operator="lessThan">
      <formula>0</formula>
    </cfRule>
  </conditionalFormatting>
  <conditionalFormatting sqref="F3008">
    <cfRule type="cellIs" dxfId="368" priority="380" operator="lessThan">
      <formula>0</formula>
    </cfRule>
  </conditionalFormatting>
  <conditionalFormatting sqref="F3009">
    <cfRule type="cellIs" dxfId="367" priority="379" operator="lessThan">
      <formula>0</formula>
    </cfRule>
  </conditionalFormatting>
  <conditionalFormatting sqref="F3010">
    <cfRule type="cellIs" dxfId="366" priority="378" operator="lessThan">
      <formula>0</formula>
    </cfRule>
  </conditionalFormatting>
  <conditionalFormatting sqref="F3011">
    <cfRule type="cellIs" dxfId="365" priority="377" operator="lessThan">
      <formula>0</formula>
    </cfRule>
  </conditionalFormatting>
  <conditionalFormatting sqref="F3012">
    <cfRule type="cellIs" dxfId="364" priority="376" operator="lessThan">
      <formula>0</formula>
    </cfRule>
  </conditionalFormatting>
  <conditionalFormatting sqref="F3013">
    <cfRule type="cellIs" dxfId="363" priority="375" operator="lessThan">
      <formula>0</formula>
    </cfRule>
  </conditionalFormatting>
  <conditionalFormatting sqref="F3014">
    <cfRule type="cellIs" dxfId="362" priority="374" operator="lessThan">
      <formula>0</formula>
    </cfRule>
  </conditionalFormatting>
  <conditionalFormatting sqref="F3015">
    <cfRule type="cellIs" dxfId="361" priority="373" operator="lessThan">
      <formula>0</formula>
    </cfRule>
  </conditionalFormatting>
  <conditionalFormatting sqref="F3016">
    <cfRule type="cellIs" dxfId="360" priority="372" operator="lessThan">
      <formula>0</formula>
    </cfRule>
  </conditionalFormatting>
  <conditionalFormatting sqref="F3017">
    <cfRule type="cellIs" dxfId="359" priority="371" operator="lessThan">
      <formula>0</formula>
    </cfRule>
  </conditionalFormatting>
  <conditionalFormatting sqref="F3018">
    <cfRule type="cellIs" dxfId="358" priority="370" operator="lessThan">
      <formula>0</formula>
    </cfRule>
  </conditionalFormatting>
  <conditionalFormatting sqref="F3019">
    <cfRule type="cellIs" dxfId="357" priority="367" operator="lessThan">
      <formula>0</formula>
    </cfRule>
  </conditionalFormatting>
  <conditionalFormatting sqref="F3020">
    <cfRule type="cellIs" dxfId="356" priority="366" operator="lessThan">
      <formula>0</formula>
    </cfRule>
  </conditionalFormatting>
  <conditionalFormatting sqref="F3021">
    <cfRule type="cellIs" dxfId="355" priority="365" operator="lessThan">
      <formula>0</formula>
    </cfRule>
  </conditionalFormatting>
  <conditionalFormatting sqref="F3022">
    <cfRule type="cellIs" dxfId="354" priority="364" operator="lessThan">
      <formula>0</formula>
    </cfRule>
  </conditionalFormatting>
  <conditionalFormatting sqref="F3023">
    <cfRule type="cellIs" dxfId="353" priority="363" operator="lessThan">
      <formula>0</formula>
    </cfRule>
  </conditionalFormatting>
  <conditionalFormatting sqref="F3024">
    <cfRule type="cellIs" dxfId="352" priority="362" operator="lessThan">
      <formula>0</formula>
    </cfRule>
  </conditionalFormatting>
  <conditionalFormatting sqref="F3025">
    <cfRule type="cellIs" dxfId="351" priority="361" operator="lessThan">
      <formula>0</formula>
    </cfRule>
  </conditionalFormatting>
  <conditionalFormatting sqref="F3026">
    <cfRule type="cellIs" dxfId="350" priority="360" operator="lessThan">
      <formula>0</formula>
    </cfRule>
  </conditionalFormatting>
  <conditionalFormatting sqref="F3027">
    <cfRule type="cellIs" dxfId="349" priority="359" operator="lessThan">
      <formula>0</formula>
    </cfRule>
  </conditionalFormatting>
  <conditionalFormatting sqref="F3028">
    <cfRule type="cellIs" dxfId="348" priority="358" operator="lessThan">
      <formula>0</formula>
    </cfRule>
  </conditionalFormatting>
  <conditionalFormatting sqref="F3029">
    <cfRule type="cellIs" dxfId="347" priority="357" operator="lessThan">
      <formula>0</formula>
    </cfRule>
  </conditionalFormatting>
  <conditionalFormatting sqref="F3030">
    <cfRule type="cellIs" dxfId="346" priority="356" operator="lessThan">
      <formula>0</formula>
    </cfRule>
  </conditionalFormatting>
  <conditionalFormatting sqref="F3031">
    <cfRule type="cellIs" dxfId="345" priority="355" operator="lessThan">
      <formula>0</formula>
    </cfRule>
  </conditionalFormatting>
  <conditionalFormatting sqref="F3032">
    <cfRule type="cellIs" dxfId="344" priority="354" operator="lessThan">
      <formula>0</formula>
    </cfRule>
  </conditionalFormatting>
  <conditionalFormatting sqref="F3033">
    <cfRule type="cellIs" dxfId="343" priority="353" operator="lessThan">
      <formula>0</formula>
    </cfRule>
  </conditionalFormatting>
  <conditionalFormatting sqref="F3035">
    <cfRule type="cellIs" dxfId="342" priority="351" operator="lessThan">
      <formula>0</formula>
    </cfRule>
  </conditionalFormatting>
  <conditionalFormatting sqref="F3036">
    <cfRule type="cellIs" dxfId="341" priority="350" operator="lessThan">
      <formula>0</formula>
    </cfRule>
  </conditionalFormatting>
  <conditionalFormatting sqref="F3037">
    <cfRule type="cellIs" dxfId="340" priority="349" operator="lessThan">
      <formula>0</formula>
    </cfRule>
  </conditionalFormatting>
  <conditionalFormatting sqref="F3038">
    <cfRule type="cellIs" dxfId="339" priority="348" operator="lessThan">
      <formula>0</formula>
    </cfRule>
  </conditionalFormatting>
  <conditionalFormatting sqref="F3039">
    <cfRule type="cellIs" dxfId="338" priority="346" operator="lessThan">
      <formula>0</formula>
    </cfRule>
  </conditionalFormatting>
  <conditionalFormatting sqref="F3040">
    <cfRule type="cellIs" dxfId="337" priority="345" operator="lessThan">
      <formula>0</formula>
    </cfRule>
  </conditionalFormatting>
  <conditionalFormatting sqref="F3041">
    <cfRule type="cellIs" dxfId="336" priority="344" operator="lessThan">
      <formula>0</formula>
    </cfRule>
  </conditionalFormatting>
  <conditionalFormatting sqref="F3042">
    <cfRule type="cellIs" dxfId="335" priority="343" operator="lessThan">
      <formula>0</formula>
    </cfRule>
  </conditionalFormatting>
  <conditionalFormatting sqref="F3043">
    <cfRule type="cellIs" dxfId="334" priority="342" operator="lessThan">
      <formula>0</formula>
    </cfRule>
  </conditionalFormatting>
  <conditionalFormatting sqref="F3044">
    <cfRule type="cellIs" dxfId="333" priority="341" operator="lessThan">
      <formula>0</formula>
    </cfRule>
  </conditionalFormatting>
  <conditionalFormatting sqref="F3045">
    <cfRule type="cellIs" dxfId="332" priority="340" operator="lessThan">
      <formula>0</formula>
    </cfRule>
  </conditionalFormatting>
  <conditionalFormatting sqref="F3046">
    <cfRule type="cellIs" dxfId="331" priority="339" operator="lessThan">
      <formula>0</formula>
    </cfRule>
  </conditionalFormatting>
  <conditionalFormatting sqref="F3047">
    <cfRule type="cellIs" dxfId="330" priority="338" operator="lessThan">
      <formula>0</formula>
    </cfRule>
  </conditionalFormatting>
  <conditionalFormatting sqref="F3048">
    <cfRule type="cellIs" dxfId="329" priority="337" operator="lessThan">
      <formula>0</formula>
    </cfRule>
  </conditionalFormatting>
  <conditionalFormatting sqref="F3049">
    <cfRule type="cellIs" dxfId="328" priority="336" operator="lessThan">
      <formula>0</formula>
    </cfRule>
  </conditionalFormatting>
  <conditionalFormatting sqref="F3050">
    <cfRule type="cellIs" dxfId="327" priority="335" operator="lessThan">
      <formula>0</formula>
    </cfRule>
  </conditionalFormatting>
  <conditionalFormatting sqref="F3051">
    <cfRule type="cellIs" dxfId="326" priority="334" operator="lessThan">
      <formula>0</formula>
    </cfRule>
  </conditionalFormatting>
  <conditionalFormatting sqref="F3052">
    <cfRule type="cellIs" dxfId="325" priority="333" operator="lessThan">
      <formula>0</formula>
    </cfRule>
  </conditionalFormatting>
  <conditionalFormatting sqref="F3053">
    <cfRule type="cellIs" dxfId="324" priority="332" operator="lessThan">
      <formula>0</formula>
    </cfRule>
  </conditionalFormatting>
  <conditionalFormatting sqref="F3054">
    <cfRule type="cellIs" dxfId="323" priority="331" operator="lessThan">
      <formula>0</formula>
    </cfRule>
  </conditionalFormatting>
  <conditionalFormatting sqref="F3055">
    <cfRule type="cellIs" dxfId="322" priority="330" operator="lessThan">
      <formula>0</formula>
    </cfRule>
  </conditionalFormatting>
  <conditionalFormatting sqref="F3056">
    <cfRule type="cellIs" dxfId="321" priority="329" operator="lessThan">
      <formula>0</formula>
    </cfRule>
  </conditionalFormatting>
  <conditionalFormatting sqref="F3057">
    <cfRule type="cellIs" dxfId="320" priority="328" operator="lessThan">
      <formula>0</formula>
    </cfRule>
  </conditionalFormatting>
  <conditionalFormatting sqref="F3058">
    <cfRule type="cellIs" dxfId="319" priority="327" operator="lessThan">
      <formula>0</formula>
    </cfRule>
  </conditionalFormatting>
  <conditionalFormatting sqref="F3059">
    <cfRule type="cellIs" dxfId="318" priority="326" operator="lessThan">
      <formula>0</formula>
    </cfRule>
  </conditionalFormatting>
  <conditionalFormatting sqref="F3060">
    <cfRule type="cellIs" dxfId="317" priority="325" operator="lessThan">
      <formula>0</formula>
    </cfRule>
  </conditionalFormatting>
  <conditionalFormatting sqref="F3061">
    <cfRule type="cellIs" dxfId="316" priority="324" operator="lessThan">
      <formula>0</formula>
    </cfRule>
  </conditionalFormatting>
  <conditionalFormatting sqref="F3062">
    <cfRule type="cellIs" dxfId="315" priority="323" operator="lessThan">
      <formula>0</formula>
    </cfRule>
  </conditionalFormatting>
  <conditionalFormatting sqref="F3063">
    <cfRule type="cellIs" dxfId="314" priority="322" operator="lessThan">
      <formula>0</formula>
    </cfRule>
  </conditionalFormatting>
  <conditionalFormatting sqref="F3064">
    <cfRule type="cellIs" dxfId="313" priority="321" operator="lessThan">
      <formula>0</formula>
    </cfRule>
  </conditionalFormatting>
  <conditionalFormatting sqref="F3065">
    <cfRule type="cellIs" dxfId="312" priority="320" operator="lessThan">
      <formula>0</formula>
    </cfRule>
  </conditionalFormatting>
  <conditionalFormatting sqref="F3066">
    <cfRule type="cellIs" dxfId="311" priority="319" operator="lessThan">
      <formula>0</formula>
    </cfRule>
  </conditionalFormatting>
  <conditionalFormatting sqref="F3067">
    <cfRule type="cellIs" dxfId="310" priority="318" operator="lessThan">
      <formula>0</formula>
    </cfRule>
  </conditionalFormatting>
  <conditionalFormatting sqref="F3068">
    <cfRule type="cellIs" dxfId="309" priority="317" operator="lessThan">
      <formula>0</formula>
    </cfRule>
  </conditionalFormatting>
  <conditionalFormatting sqref="F3069">
    <cfRule type="cellIs" dxfId="308" priority="316" operator="lessThan">
      <formula>0</formula>
    </cfRule>
  </conditionalFormatting>
  <conditionalFormatting sqref="F3070">
    <cfRule type="cellIs" dxfId="307" priority="315" operator="lessThan">
      <formula>0</formula>
    </cfRule>
  </conditionalFormatting>
  <conditionalFormatting sqref="F3071">
    <cfRule type="cellIs" dxfId="306" priority="314" operator="lessThan">
      <formula>0</formula>
    </cfRule>
  </conditionalFormatting>
  <conditionalFormatting sqref="F3072">
    <cfRule type="cellIs" dxfId="305" priority="313" operator="lessThan">
      <formula>0</formula>
    </cfRule>
  </conditionalFormatting>
  <conditionalFormatting sqref="F3073">
    <cfRule type="cellIs" dxfId="304" priority="312" operator="lessThan">
      <formula>0</formula>
    </cfRule>
  </conditionalFormatting>
  <conditionalFormatting sqref="F3074">
    <cfRule type="cellIs" dxfId="303" priority="311" operator="lessThan">
      <formula>0</formula>
    </cfRule>
  </conditionalFormatting>
  <conditionalFormatting sqref="F3075">
    <cfRule type="cellIs" dxfId="302" priority="310" operator="lessThan">
      <formula>0</formula>
    </cfRule>
  </conditionalFormatting>
  <conditionalFormatting sqref="F3076">
    <cfRule type="cellIs" dxfId="301" priority="309" operator="lessThan">
      <formula>0</formula>
    </cfRule>
  </conditionalFormatting>
  <conditionalFormatting sqref="F3077">
    <cfRule type="cellIs" dxfId="300" priority="308" operator="lessThan">
      <formula>0</formula>
    </cfRule>
  </conditionalFormatting>
  <conditionalFormatting sqref="F3078">
    <cfRule type="cellIs" dxfId="299" priority="306" operator="lessThan">
      <formula>0</formula>
    </cfRule>
  </conditionalFormatting>
  <conditionalFormatting sqref="F3079">
    <cfRule type="cellIs" dxfId="298" priority="305" operator="lessThan">
      <formula>0</formula>
    </cfRule>
  </conditionalFormatting>
  <conditionalFormatting sqref="F3080">
    <cfRule type="cellIs" dxfId="297" priority="300" operator="lessThan">
      <formula>0</formula>
    </cfRule>
  </conditionalFormatting>
  <conditionalFormatting sqref="F3081">
    <cfRule type="cellIs" dxfId="296" priority="299" operator="lessThan">
      <formula>0</formula>
    </cfRule>
  </conditionalFormatting>
  <conditionalFormatting sqref="F3082">
    <cfRule type="cellIs" dxfId="295" priority="297" operator="lessThan">
      <formula>0</formula>
    </cfRule>
  </conditionalFormatting>
  <conditionalFormatting sqref="F3083">
    <cfRule type="cellIs" dxfId="294" priority="296" operator="lessThan">
      <formula>0</formula>
    </cfRule>
  </conditionalFormatting>
  <conditionalFormatting sqref="F3084">
    <cfRule type="cellIs" dxfId="293" priority="295" operator="lessThan">
      <formula>0</formula>
    </cfRule>
  </conditionalFormatting>
  <conditionalFormatting sqref="F3085">
    <cfRule type="cellIs" dxfId="292" priority="294" operator="lessThan">
      <formula>0</formula>
    </cfRule>
  </conditionalFormatting>
  <conditionalFormatting sqref="F3086">
    <cfRule type="cellIs" dxfId="291" priority="293" operator="lessThan">
      <formula>0</formula>
    </cfRule>
  </conditionalFormatting>
  <conditionalFormatting sqref="F3087">
    <cfRule type="cellIs" dxfId="290" priority="292" operator="lessThan">
      <formula>0</formula>
    </cfRule>
  </conditionalFormatting>
  <conditionalFormatting sqref="F3088">
    <cfRule type="cellIs" dxfId="289" priority="291" operator="lessThan">
      <formula>0</formula>
    </cfRule>
  </conditionalFormatting>
  <conditionalFormatting sqref="F3089">
    <cfRule type="cellIs" dxfId="288" priority="290" operator="lessThan">
      <formula>0</formula>
    </cfRule>
  </conditionalFormatting>
  <conditionalFormatting sqref="F3090">
    <cfRule type="cellIs" dxfId="287" priority="289" operator="lessThan">
      <formula>0</formula>
    </cfRule>
  </conditionalFormatting>
  <conditionalFormatting sqref="F3091">
    <cfRule type="cellIs" dxfId="286" priority="288" operator="lessThan">
      <formula>0</formula>
    </cfRule>
  </conditionalFormatting>
  <conditionalFormatting sqref="F3092">
    <cfRule type="cellIs" dxfId="285" priority="287" operator="lessThan">
      <formula>0</formula>
    </cfRule>
  </conditionalFormatting>
  <conditionalFormatting sqref="F3093">
    <cfRule type="cellIs" dxfId="284" priority="286" operator="lessThan">
      <formula>0</formula>
    </cfRule>
  </conditionalFormatting>
  <conditionalFormatting sqref="F3094">
    <cfRule type="cellIs" dxfId="283" priority="285" operator="lessThan">
      <formula>0</formula>
    </cfRule>
  </conditionalFormatting>
  <conditionalFormatting sqref="F3095">
    <cfRule type="cellIs" dxfId="282" priority="284" operator="lessThan">
      <formula>0</formula>
    </cfRule>
  </conditionalFormatting>
  <conditionalFormatting sqref="F3096">
    <cfRule type="cellIs" dxfId="281" priority="283" operator="lessThan">
      <formula>0</formula>
    </cfRule>
  </conditionalFormatting>
  <conditionalFormatting sqref="F3097">
    <cfRule type="cellIs" dxfId="280" priority="282" operator="lessThan">
      <formula>0</formula>
    </cfRule>
  </conditionalFormatting>
  <conditionalFormatting sqref="F3098">
    <cfRule type="cellIs" dxfId="279" priority="281" operator="lessThan">
      <formula>0</formula>
    </cfRule>
  </conditionalFormatting>
  <conditionalFormatting sqref="F3099">
    <cfRule type="cellIs" dxfId="278" priority="280" operator="lessThan">
      <formula>0</formula>
    </cfRule>
  </conditionalFormatting>
  <conditionalFormatting sqref="F3100">
    <cfRule type="cellIs" dxfId="277" priority="279" operator="lessThan">
      <formula>0</formula>
    </cfRule>
  </conditionalFormatting>
  <conditionalFormatting sqref="F3101">
    <cfRule type="cellIs" dxfId="276" priority="278" operator="lessThan">
      <formula>0</formula>
    </cfRule>
  </conditionalFormatting>
  <conditionalFormatting sqref="F3102">
    <cfRule type="cellIs" dxfId="275" priority="277" operator="lessThan">
      <formula>0</formula>
    </cfRule>
  </conditionalFormatting>
  <conditionalFormatting sqref="F3103">
    <cfRule type="cellIs" dxfId="274" priority="276" operator="lessThan">
      <formula>0</formula>
    </cfRule>
  </conditionalFormatting>
  <conditionalFormatting sqref="F3104">
    <cfRule type="cellIs" dxfId="273" priority="275" operator="lessThan">
      <formula>0</formula>
    </cfRule>
  </conditionalFormatting>
  <conditionalFormatting sqref="F3105">
    <cfRule type="cellIs" dxfId="272" priority="274" operator="lessThan">
      <formula>0</formula>
    </cfRule>
  </conditionalFormatting>
  <conditionalFormatting sqref="F3106">
    <cfRule type="cellIs" dxfId="271" priority="273" operator="lessThan">
      <formula>0</formula>
    </cfRule>
  </conditionalFormatting>
  <conditionalFormatting sqref="F3107">
    <cfRule type="cellIs" dxfId="270" priority="272" operator="lessThan">
      <formula>0</formula>
    </cfRule>
  </conditionalFormatting>
  <conditionalFormatting sqref="F3108">
    <cfRule type="cellIs" dxfId="269" priority="271" operator="lessThan">
      <formula>0</formula>
    </cfRule>
  </conditionalFormatting>
  <conditionalFormatting sqref="F3109">
    <cfRule type="cellIs" dxfId="268" priority="270" operator="lessThan">
      <formula>0</formula>
    </cfRule>
  </conditionalFormatting>
  <conditionalFormatting sqref="F3110">
    <cfRule type="cellIs" dxfId="267" priority="269" operator="lessThan">
      <formula>0</formula>
    </cfRule>
  </conditionalFormatting>
  <conditionalFormatting sqref="F3111">
    <cfRule type="cellIs" dxfId="266" priority="268" operator="lessThan">
      <formula>0</formula>
    </cfRule>
  </conditionalFormatting>
  <conditionalFormatting sqref="F3112">
    <cfRule type="cellIs" dxfId="265" priority="267" operator="lessThan">
      <formula>0</formula>
    </cfRule>
  </conditionalFormatting>
  <conditionalFormatting sqref="F3113:F3114">
    <cfRule type="cellIs" dxfId="264" priority="266" operator="lessThan">
      <formula>0</formula>
    </cfRule>
  </conditionalFormatting>
  <conditionalFormatting sqref="F3115:F3122">
    <cfRule type="cellIs" dxfId="263" priority="265" operator="lessThan">
      <formula>0</formula>
    </cfRule>
  </conditionalFormatting>
  <conditionalFormatting sqref="F3123">
    <cfRule type="cellIs" dxfId="262" priority="264" operator="lessThan">
      <formula>0</formula>
    </cfRule>
  </conditionalFormatting>
  <conditionalFormatting sqref="F3124">
    <cfRule type="cellIs" dxfId="261" priority="263" operator="lessThan">
      <formula>0</formula>
    </cfRule>
  </conditionalFormatting>
  <conditionalFormatting sqref="F3125">
    <cfRule type="cellIs" dxfId="260" priority="262" operator="lessThan">
      <formula>0</formula>
    </cfRule>
  </conditionalFormatting>
  <conditionalFormatting sqref="F3126">
    <cfRule type="cellIs" dxfId="259" priority="261" operator="lessThan">
      <formula>0</formula>
    </cfRule>
  </conditionalFormatting>
  <conditionalFormatting sqref="F3127">
    <cfRule type="cellIs" dxfId="258" priority="260" operator="lessThan">
      <formula>0</formula>
    </cfRule>
  </conditionalFormatting>
  <conditionalFormatting sqref="F3128">
    <cfRule type="cellIs" dxfId="257" priority="259" operator="lessThan">
      <formula>0</formula>
    </cfRule>
  </conditionalFormatting>
  <conditionalFormatting sqref="F3129">
    <cfRule type="cellIs" dxfId="256" priority="258" operator="lessThan">
      <formula>0</formula>
    </cfRule>
  </conditionalFormatting>
  <conditionalFormatting sqref="F3130">
    <cfRule type="cellIs" dxfId="255" priority="257" operator="lessThan">
      <formula>0</formula>
    </cfRule>
  </conditionalFormatting>
  <conditionalFormatting sqref="F3131">
    <cfRule type="cellIs" dxfId="254" priority="256" operator="lessThan">
      <formula>0</formula>
    </cfRule>
  </conditionalFormatting>
  <conditionalFormatting sqref="F3132">
    <cfRule type="cellIs" dxfId="253" priority="255" operator="lessThan">
      <formula>0</formula>
    </cfRule>
  </conditionalFormatting>
  <conditionalFormatting sqref="F3133">
    <cfRule type="cellIs" dxfId="252" priority="254" operator="lessThan">
      <formula>0</formula>
    </cfRule>
  </conditionalFormatting>
  <conditionalFormatting sqref="F3134">
    <cfRule type="cellIs" dxfId="251" priority="253" operator="lessThan">
      <formula>0</formula>
    </cfRule>
  </conditionalFormatting>
  <conditionalFormatting sqref="F3135:F3136">
    <cfRule type="cellIs" dxfId="250" priority="252" operator="lessThan">
      <formula>0</formula>
    </cfRule>
  </conditionalFormatting>
  <conditionalFormatting sqref="F3137">
    <cfRule type="cellIs" dxfId="249" priority="251" operator="lessThan">
      <formula>0</formula>
    </cfRule>
  </conditionalFormatting>
  <conditionalFormatting sqref="F3138">
    <cfRule type="cellIs" dxfId="248" priority="249" operator="lessThan">
      <formula>0</formula>
    </cfRule>
  </conditionalFormatting>
  <conditionalFormatting sqref="F3139">
    <cfRule type="cellIs" dxfId="247" priority="248" operator="lessThan">
      <formula>0</formula>
    </cfRule>
  </conditionalFormatting>
  <conditionalFormatting sqref="F3140">
    <cfRule type="cellIs" dxfId="246" priority="247" operator="lessThan">
      <formula>0</formula>
    </cfRule>
  </conditionalFormatting>
  <conditionalFormatting sqref="F3141">
    <cfRule type="cellIs" dxfId="245" priority="246" operator="lessThan">
      <formula>0</formula>
    </cfRule>
  </conditionalFormatting>
  <conditionalFormatting sqref="F3142">
    <cfRule type="cellIs" dxfId="244" priority="245" operator="lessThan">
      <formula>0</formula>
    </cfRule>
  </conditionalFormatting>
  <conditionalFormatting sqref="F3143">
    <cfRule type="cellIs" dxfId="243" priority="244" operator="lessThan">
      <formula>0</formula>
    </cfRule>
  </conditionalFormatting>
  <conditionalFormatting sqref="F3144">
    <cfRule type="cellIs" dxfId="242" priority="243" operator="lessThan">
      <formula>0</formula>
    </cfRule>
  </conditionalFormatting>
  <conditionalFormatting sqref="F3145">
    <cfRule type="cellIs" dxfId="241" priority="242" operator="lessThan">
      <formula>0</formula>
    </cfRule>
  </conditionalFormatting>
  <conditionalFormatting sqref="F3146">
    <cfRule type="cellIs" dxfId="240" priority="241" operator="lessThan">
      <formula>0</formula>
    </cfRule>
  </conditionalFormatting>
  <conditionalFormatting sqref="F3147">
    <cfRule type="cellIs" dxfId="239" priority="240" operator="lessThan">
      <formula>0</formula>
    </cfRule>
  </conditionalFormatting>
  <conditionalFormatting sqref="F3148:F3151">
    <cfRule type="cellIs" dxfId="238" priority="239" operator="lessThan">
      <formula>0</formula>
    </cfRule>
  </conditionalFormatting>
  <conditionalFormatting sqref="F3152:F3153">
    <cfRule type="cellIs" dxfId="237" priority="238" operator="lessThan">
      <formula>0</formula>
    </cfRule>
  </conditionalFormatting>
  <conditionalFormatting sqref="F3154">
    <cfRule type="cellIs" dxfId="236" priority="237" operator="lessThan">
      <formula>0</formula>
    </cfRule>
  </conditionalFormatting>
  <conditionalFormatting sqref="F3155">
    <cfRule type="cellIs" dxfId="235" priority="236" operator="lessThan">
      <formula>0</formula>
    </cfRule>
  </conditionalFormatting>
  <conditionalFormatting sqref="F3156">
    <cfRule type="cellIs" dxfId="234" priority="235" operator="lessThan">
      <formula>0</formula>
    </cfRule>
  </conditionalFormatting>
  <conditionalFormatting sqref="F3157">
    <cfRule type="cellIs" dxfId="233" priority="234" operator="lessThan">
      <formula>0</formula>
    </cfRule>
  </conditionalFormatting>
  <conditionalFormatting sqref="F3158">
    <cfRule type="cellIs" dxfId="232" priority="233" operator="lessThan">
      <formula>0</formula>
    </cfRule>
  </conditionalFormatting>
  <conditionalFormatting sqref="F3159">
    <cfRule type="cellIs" dxfId="231" priority="232" operator="lessThan">
      <formula>0</formula>
    </cfRule>
  </conditionalFormatting>
  <conditionalFormatting sqref="F3160">
    <cfRule type="cellIs" dxfId="230" priority="231" operator="lessThan">
      <formula>0</formula>
    </cfRule>
  </conditionalFormatting>
  <conditionalFormatting sqref="F3161">
    <cfRule type="cellIs" dxfId="229" priority="230" operator="lessThan">
      <formula>0</formula>
    </cfRule>
  </conditionalFormatting>
  <conditionalFormatting sqref="F3162">
    <cfRule type="cellIs" dxfId="228" priority="229" operator="lessThan">
      <formula>0</formula>
    </cfRule>
  </conditionalFormatting>
  <conditionalFormatting sqref="F3163">
    <cfRule type="cellIs" dxfId="227" priority="228" operator="lessThan">
      <formula>0</formula>
    </cfRule>
  </conditionalFormatting>
  <conditionalFormatting sqref="F3164">
    <cfRule type="cellIs" dxfId="226" priority="227" operator="lessThan">
      <formula>0</formula>
    </cfRule>
  </conditionalFormatting>
  <conditionalFormatting sqref="F3165">
    <cfRule type="cellIs" dxfId="225" priority="226" operator="lessThan">
      <formula>0</formula>
    </cfRule>
  </conditionalFormatting>
  <conditionalFormatting sqref="F3166">
    <cfRule type="cellIs" dxfId="224" priority="225" operator="lessThan">
      <formula>0</formula>
    </cfRule>
  </conditionalFormatting>
  <conditionalFormatting sqref="F3167">
    <cfRule type="cellIs" dxfId="223" priority="224" operator="lessThan">
      <formula>0</formula>
    </cfRule>
  </conditionalFormatting>
  <conditionalFormatting sqref="F3168">
    <cfRule type="cellIs" dxfId="222" priority="222" operator="lessThan">
      <formula>0</formula>
    </cfRule>
  </conditionalFormatting>
  <conditionalFormatting sqref="F3169">
    <cfRule type="cellIs" dxfId="221" priority="221" operator="lessThan">
      <formula>0</formula>
    </cfRule>
  </conditionalFormatting>
  <conditionalFormatting sqref="F3170">
    <cfRule type="cellIs" dxfId="220" priority="220" operator="lessThan">
      <formula>0</formula>
    </cfRule>
  </conditionalFormatting>
  <conditionalFormatting sqref="F3171">
    <cfRule type="cellIs" dxfId="219" priority="219" operator="lessThan">
      <formula>0</formula>
    </cfRule>
  </conditionalFormatting>
  <conditionalFormatting sqref="F3172">
    <cfRule type="cellIs" dxfId="218" priority="218" operator="lessThan">
      <formula>0</formula>
    </cfRule>
  </conditionalFormatting>
  <conditionalFormatting sqref="F3173">
    <cfRule type="cellIs" dxfId="217" priority="217" operator="lessThan">
      <formula>0</formula>
    </cfRule>
  </conditionalFormatting>
  <conditionalFormatting sqref="F3174">
    <cfRule type="cellIs" dxfId="216" priority="216" operator="lessThan">
      <formula>0</formula>
    </cfRule>
  </conditionalFormatting>
  <conditionalFormatting sqref="F3175">
    <cfRule type="cellIs" dxfId="215" priority="215" operator="lessThan">
      <formula>0</formula>
    </cfRule>
  </conditionalFormatting>
  <conditionalFormatting sqref="F3176">
    <cfRule type="cellIs" dxfId="214" priority="214" operator="lessThan">
      <formula>0</formula>
    </cfRule>
  </conditionalFormatting>
  <conditionalFormatting sqref="F3177">
    <cfRule type="cellIs" dxfId="213" priority="213" operator="lessThan">
      <formula>0</formula>
    </cfRule>
  </conditionalFormatting>
  <conditionalFormatting sqref="F3178">
    <cfRule type="cellIs" dxfId="212" priority="212" operator="lessThan">
      <formula>0</formula>
    </cfRule>
  </conditionalFormatting>
  <conditionalFormatting sqref="F3179">
    <cfRule type="cellIs" dxfId="211" priority="211" operator="lessThan">
      <formula>0</formula>
    </cfRule>
  </conditionalFormatting>
  <conditionalFormatting sqref="F3180">
    <cfRule type="cellIs" dxfId="210" priority="210" operator="lessThan">
      <formula>0</formula>
    </cfRule>
  </conditionalFormatting>
  <conditionalFormatting sqref="F3181">
    <cfRule type="cellIs" dxfId="209" priority="209" operator="lessThan">
      <formula>0</formula>
    </cfRule>
  </conditionalFormatting>
  <conditionalFormatting sqref="F3182">
    <cfRule type="cellIs" dxfId="208" priority="208" operator="lessThan">
      <formula>0</formula>
    </cfRule>
  </conditionalFormatting>
  <conditionalFormatting sqref="F3183">
    <cfRule type="cellIs" dxfId="207" priority="207" operator="lessThan">
      <formula>0</formula>
    </cfRule>
  </conditionalFormatting>
  <conditionalFormatting sqref="F3184">
    <cfRule type="cellIs" dxfId="206" priority="206" operator="lessThan">
      <formula>0</formula>
    </cfRule>
  </conditionalFormatting>
  <conditionalFormatting sqref="F3185">
    <cfRule type="cellIs" dxfId="205" priority="204" operator="lessThan">
      <formula>0</formula>
    </cfRule>
  </conditionalFormatting>
  <conditionalFormatting sqref="F3186">
    <cfRule type="cellIs" dxfId="204" priority="203" operator="lessThan">
      <formula>0</formula>
    </cfRule>
  </conditionalFormatting>
  <conditionalFormatting sqref="F3187">
    <cfRule type="cellIs" dxfId="203" priority="202" operator="lessThan">
      <formula>0</formula>
    </cfRule>
  </conditionalFormatting>
  <conditionalFormatting sqref="F3188">
    <cfRule type="cellIs" dxfId="202" priority="201" operator="lessThan">
      <formula>0</formula>
    </cfRule>
  </conditionalFormatting>
  <conditionalFormatting sqref="F3189">
    <cfRule type="cellIs" dxfId="201" priority="200" operator="lessThan">
      <formula>0</formula>
    </cfRule>
  </conditionalFormatting>
  <conditionalFormatting sqref="F3190">
    <cfRule type="cellIs" dxfId="200" priority="199" operator="lessThan">
      <formula>0</formula>
    </cfRule>
  </conditionalFormatting>
  <conditionalFormatting sqref="F3191">
    <cfRule type="cellIs" dxfId="199" priority="198" operator="lessThan">
      <formula>0</formula>
    </cfRule>
  </conditionalFormatting>
  <conditionalFormatting sqref="F3192">
    <cfRule type="cellIs" dxfId="198" priority="197" operator="lessThan">
      <formula>0</formula>
    </cfRule>
  </conditionalFormatting>
  <conditionalFormatting sqref="F3193">
    <cfRule type="cellIs" dxfId="197" priority="196" operator="lessThan">
      <formula>0</formula>
    </cfRule>
  </conditionalFormatting>
  <conditionalFormatting sqref="F3194">
    <cfRule type="cellIs" dxfId="196" priority="195" operator="lessThan">
      <formula>0</formula>
    </cfRule>
  </conditionalFormatting>
  <conditionalFormatting sqref="F3195">
    <cfRule type="cellIs" dxfId="195" priority="194" operator="lessThan">
      <formula>0</formula>
    </cfRule>
  </conditionalFormatting>
  <conditionalFormatting sqref="F3196">
    <cfRule type="cellIs" dxfId="194" priority="193" operator="lessThan">
      <formula>0</formula>
    </cfRule>
  </conditionalFormatting>
  <conditionalFormatting sqref="F3197">
    <cfRule type="cellIs" dxfId="193" priority="192" operator="lessThan">
      <formula>0</formula>
    </cfRule>
  </conditionalFormatting>
  <conditionalFormatting sqref="F3198">
    <cfRule type="cellIs" dxfId="192" priority="191" operator="lessThan">
      <formula>0</formula>
    </cfRule>
  </conditionalFormatting>
  <conditionalFormatting sqref="F3199">
    <cfRule type="cellIs" dxfId="191" priority="190" operator="lessThan">
      <formula>0</formula>
    </cfRule>
  </conditionalFormatting>
  <conditionalFormatting sqref="F3200">
    <cfRule type="cellIs" dxfId="190" priority="188" operator="lessThan">
      <formula>0</formula>
    </cfRule>
  </conditionalFormatting>
  <conditionalFormatting sqref="F3201">
    <cfRule type="cellIs" dxfId="189" priority="187" operator="lessThan">
      <formula>0</formula>
    </cfRule>
  </conditionalFormatting>
  <conditionalFormatting sqref="F3202">
    <cfRule type="cellIs" dxfId="188" priority="186" operator="lessThan">
      <formula>0</formula>
    </cfRule>
  </conditionalFormatting>
  <conditionalFormatting sqref="F3203">
    <cfRule type="cellIs" dxfId="187" priority="185" operator="lessThan">
      <formula>0</formula>
    </cfRule>
  </conditionalFormatting>
  <conditionalFormatting sqref="F3204:F3206">
    <cfRule type="cellIs" dxfId="186" priority="184" operator="lessThan">
      <formula>0</formula>
    </cfRule>
  </conditionalFormatting>
  <conditionalFormatting sqref="F3207">
    <cfRule type="cellIs" dxfId="185" priority="183" operator="lessThan">
      <formula>0</formula>
    </cfRule>
  </conditionalFormatting>
  <conditionalFormatting sqref="F3208">
    <cfRule type="cellIs" dxfId="184" priority="182" operator="lessThan">
      <formula>0</formula>
    </cfRule>
  </conditionalFormatting>
  <conditionalFormatting sqref="F3210">
    <cfRule type="cellIs" dxfId="183" priority="181" operator="lessThan">
      <formula>0</formula>
    </cfRule>
  </conditionalFormatting>
  <conditionalFormatting sqref="F3211">
    <cfRule type="cellIs" dxfId="182" priority="180" operator="lessThan">
      <formula>0</formula>
    </cfRule>
  </conditionalFormatting>
  <conditionalFormatting sqref="F3212">
    <cfRule type="cellIs" dxfId="181" priority="179" operator="lessThan">
      <formula>0</formula>
    </cfRule>
  </conditionalFormatting>
  <conditionalFormatting sqref="F3213">
    <cfRule type="cellIs" dxfId="180" priority="178" operator="lessThan">
      <formula>0</formula>
    </cfRule>
  </conditionalFormatting>
  <conditionalFormatting sqref="F3214">
    <cfRule type="cellIs" dxfId="179" priority="177" operator="lessThan">
      <formula>0</formula>
    </cfRule>
  </conditionalFormatting>
  <conditionalFormatting sqref="F3215">
    <cfRule type="cellIs" dxfId="178" priority="176" operator="lessThan">
      <formula>0</formula>
    </cfRule>
  </conditionalFormatting>
  <conditionalFormatting sqref="F3216">
    <cfRule type="cellIs" dxfId="177" priority="175" operator="lessThan">
      <formula>0</formula>
    </cfRule>
  </conditionalFormatting>
  <conditionalFormatting sqref="F3217">
    <cfRule type="cellIs" dxfId="176" priority="174" operator="lessThan">
      <formula>0</formula>
    </cfRule>
  </conditionalFormatting>
  <conditionalFormatting sqref="F3218">
    <cfRule type="cellIs" dxfId="175" priority="173" operator="lessThan">
      <formula>0</formula>
    </cfRule>
  </conditionalFormatting>
  <conditionalFormatting sqref="F3219">
    <cfRule type="cellIs" dxfId="174" priority="172" operator="lessThan">
      <formula>0</formula>
    </cfRule>
  </conditionalFormatting>
  <conditionalFormatting sqref="F3220">
    <cfRule type="cellIs" dxfId="173" priority="171" operator="lessThan">
      <formula>0</formula>
    </cfRule>
  </conditionalFormatting>
  <conditionalFormatting sqref="F3221">
    <cfRule type="cellIs" dxfId="172" priority="170" operator="lessThan">
      <formula>0</formula>
    </cfRule>
  </conditionalFormatting>
  <conditionalFormatting sqref="F3222">
    <cfRule type="cellIs" dxfId="171" priority="169" operator="lessThan">
      <formula>0</formula>
    </cfRule>
  </conditionalFormatting>
  <conditionalFormatting sqref="F3223">
    <cfRule type="cellIs" dxfId="170" priority="168" operator="lessThan">
      <formula>0</formula>
    </cfRule>
  </conditionalFormatting>
  <conditionalFormatting sqref="F3225">
    <cfRule type="cellIs" dxfId="169" priority="167" operator="lessThan">
      <formula>0</formula>
    </cfRule>
  </conditionalFormatting>
  <conditionalFormatting sqref="F3226">
    <cfRule type="cellIs" dxfId="168" priority="166" operator="lessThan">
      <formula>0</formula>
    </cfRule>
  </conditionalFormatting>
  <conditionalFormatting sqref="F3227">
    <cfRule type="cellIs" dxfId="167" priority="165" operator="lessThan">
      <formula>0</formula>
    </cfRule>
  </conditionalFormatting>
  <conditionalFormatting sqref="F3228">
    <cfRule type="cellIs" dxfId="166" priority="164" operator="lessThan">
      <formula>0</formula>
    </cfRule>
  </conditionalFormatting>
  <conditionalFormatting sqref="F3229">
    <cfRule type="cellIs" dxfId="165" priority="163" operator="lessThan">
      <formula>0</formula>
    </cfRule>
  </conditionalFormatting>
  <conditionalFormatting sqref="F3230:F3232">
    <cfRule type="cellIs" dxfId="164" priority="162" operator="lessThan">
      <formula>0</formula>
    </cfRule>
  </conditionalFormatting>
  <conditionalFormatting sqref="F3233">
    <cfRule type="cellIs" dxfId="163" priority="161" operator="lessThan">
      <formula>0</formula>
    </cfRule>
  </conditionalFormatting>
  <conditionalFormatting sqref="F3234">
    <cfRule type="cellIs" dxfId="162" priority="160" operator="lessThan">
      <formula>0</formula>
    </cfRule>
  </conditionalFormatting>
  <conditionalFormatting sqref="F3235">
    <cfRule type="cellIs" dxfId="161" priority="159" operator="lessThan">
      <formula>0</formula>
    </cfRule>
  </conditionalFormatting>
  <conditionalFormatting sqref="F3236">
    <cfRule type="cellIs" dxfId="160" priority="158" operator="lessThan">
      <formula>0</formula>
    </cfRule>
  </conditionalFormatting>
  <conditionalFormatting sqref="F3237">
    <cfRule type="cellIs" dxfId="159" priority="157" operator="lessThan">
      <formula>0</formula>
    </cfRule>
  </conditionalFormatting>
  <conditionalFormatting sqref="F3238">
    <cfRule type="cellIs" dxfId="158" priority="156" operator="lessThan">
      <formula>0</formula>
    </cfRule>
  </conditionalFormatting>
  <conditionalFormatting sqref="F3238">
    <cfRule type="cellIs" dxfId="157" priority="155" operator="lessThan">
      <formula>0</formula>
    </cfRule>
  </conditionalFormatting>
  <conditionalFormatting sqref="F3239">
    <cfRule type="cellIs" dxfId="156" priority="154" operator="lessThan">
      <formula>0</formula>
    </cfRule>
  </conditionalFormatting>
  <conditionalFormatting sqref="F3239">
    <cfRule type="cellIs" dxfId="155" priority="153" operator="lessThan">
      <formula>0</formula>
    </cfRule>
  </conditionalFormatting>
  <conditionalFormatting sqref="F3240">
    <cfRule type="cellIs" dxfId="154" priority="152" operator="lessThan">
      <formula>0</formula>
    </cfRule>
  </conditionalFormatting>
  <conditionalFormatting sqref="F3240">
    <cfRule type="cellIs" dxfId="153" priority="151" operator="lessThan">
      <formula>0</formula>
    </cfRule>
  </conditionalFormatting>
  <conditionalFormatting sqref="F3241">
    <cfRule type="cellIs" dxfId="152" priority="150" operator="lessThan">
      <formula>0</formula>
    </cfRule>
  </conditionalFormatting>
  <conditionalFormatting sqref="F3241">
    <cfRule type="cellIs" dxfId="151" priority="149" operator="lessThan">
      <formula>0</formula>
    </cfRule>
  </conditionalFormatting>
  <conditionalFormatting sqref="F3242">
    <cfRule type="cellIs" dxfId="150" priority="148" operator="lessThan">
      <formula>0</formula>
    </cfRule>
  </conditionalFormatting>
  <conditionalFormatting sqref="F3242">
    <cfRule type="cellIs" dxfId="149" priority="147" operator="lessThan">
      <formula>0</formula>
    </cfRule>
  </conditionalFormatting>
  <conditionalFormatting sqref="F3243">
    <cfRule type="cellIs" dxfId="148" priority="146" operator="lessThan">
      <formula>0</formula>
    </cfRule>
  </conditionalFormatting>
  <conditionalFormatting sqref="F3243">
    <cfRule type="cellIs" dxfId="147" priority="145" operator="lessThan">
      <formula>0</formula>
    </cfRule>
  </conditionalFormatting>
  <conditionalFormatting sqref="F3244">
    <cfRule type="cellIs" dxfId="146" priority="144" operator="lessThan">
      <formula>0</formula>
    </cfRule>
  </conditionalFormatting>
  <conditionalFormatting sqref="F3244">
    <cfRule type="cellIs" dxfId="145" priority="143" operator="lessThan">
      <formula>0</formula>
    </cfRule>
  </conditionalFormatting>
  <conditionalFormatting sqref="F3245">
    <cfRule type="cellIs" dxfId="144" priority="142" operator="lessThan">
      <formula>0</formula>
    </cfRule>
  </conditionalFormatting>
  <conditionalFormatting sqref="F3245">
    <cfRule type="cellIs" dxfId="143" priority="141" operator="lessThan">
      <formula>0</formula>
    </cfRule>
  </conditionalFormatting>
  <conditionalFormatting sqref="F3246">
    <cfRule type="cellIs" dxfId="142" priority="140" operator="lessThan">
      <formula>0</formula>
    </cfRule>
  </conditionalFormatting>
  <conditionalFormatting sqref="F3246">
    <cfRule type="cellIs" dxfId="141" priority="139" operator="lessThan">
      <formula>0</formula>
    </cfRule>
  </conditionalFormatting>
  <conditionalFormatting sqref="F3247">
    <cfRule type="cellIs" dxfId="140" priority="138" operator="lessThan">
      <formula>0</formula>
    </cfRule>
  </conditionalFormatting>
  <conditionalFormatting sqref="F3247">
    <cfRule type="cellIs" dxfId="139" priority="137" operator="lessThan">
      <formula>0</formula>
    </cfRule>
  </conditionalFormatting>
  <conditionalFormatting sqref="F3248">
    <cfRule type="cellIs" dxfId="138" priority="136" operator="lessThan">
      <formula>0</formula>
    </cfRule>
  </conditionalFormatting>
  <conditionalFormatting sqref="F3248">
    <cfRule type="cellIs" dxfId="137" priority="135" operator="lessThan">
      <formula>0</formula>
    </cfRule>
  </conditionalFormatting>
  <conditionalFormatting sqref="F3249">
    <cfRule type="cellIs" dxfId="136" priority="134" operator="lessThan">
      <formula>0</formula>
    </cfRule>
  </conditionalFormatting>
  <conditionalFormatting sqref="F3249">
    <cfRule type="cellIs" dxfId="135" priority="133" operator="lessThan">
      <formula>0</formula>
    </cfRule>
  </conditionalFormatting>
  <conditionalFormatting sqref="F3250">
    <cfRule type="cellIs" dxfId="134" priority="132" operator="lessThan">
      <formula>0</formula>
    </cfRule>
  </conditionalFormatting>
  <conditionalFormatting sqref="F3250">
    <cfRule type="cellIs" dxfId="133" priority="131" operator="lessThan">
      <formula>0</formula>
    </cfRule>
  </conditionalFormatting>
  <conditionalFormatting sqref="F3251">
    <cfRule type="cellIs" dxfId="132" priority="130" operator="lessThan">
      <formula>0</formula>
    </cfRule>
  </conditionalFormatting>
  <conditionalFormatting sqref="F3251">
    <cfRule type="cellIs" dxfId="131" priority="129" operator="lessThan">
      <formula>0</formula>
    </cfRule>
  </conditionalFormatting>
  <conditionalFormatting sqref="F3252">
    <cfRule type="cellIs" dxfId="130" priority="128" operator="lessThan">
      <formula>0</formula>
    </cfRule>
  </conditionalFormatting>
  <conditionalFormatting sqref="F3252">
    <cfRule type="cellIs" dxfId="129" priority="127" operator="lessThan">
      <formula>0</formula>
    </cfRule>
  </conditionalFormatting>
  <conditionalFormatting sqref="F3253">
    <cfRule type="cellIs" dxfId="128" priority="126" operator="lessThan">
      <formula>0</formula>
    </cfRule>
  </conditionalFormatting>
  <conditionalFormatting sqref="F3253">
    <cfRule type="cellIs" dxfId="127" priority="125" operator="lessThan">
      <formula>0</formula>
    </cfRule>
  </conditionalFormatting>
  <conditionalFormatting sqref="F3254">
    <cfRule type="cellIs" dxfId="126" priority="124" operator="lessThan">
      <formula>0</formula>
    </cfRule>
  </conditionalFormatting>
  <conditionalFormatting sqref="F3254">
    <cfRule type="cellIs" dxfId="125" priority="123" operator="lessThan">
      <formula>0</formula>
    </cfRule>
  </conditionalFormatting>
  <conditionalFormatting sqref="F3255">
    <cfRule type="cellIs" dxfId="124" priority="122" operator="lessThan">
      <formula>0</formula>
    </cfRule>
  </conditionalFormatting>
  <conditionalFormatting sqref="F3255">
    <cfRule type="cellIs" dxfId="123" priority="121" operator="lessThan">
      <formula>0</formula>
    </cfRule>
  </conditionalFormatting>
  <conditionalFormatting sqref="F3256">
    <cfRule type="cellIs" dxfId="122" priority="120" operator="lessThan">
      <formula>0</formula>
    </cfRule>
  </conditionalFormatting>
  <conditionalFormatting sqref="F3256">
    <cfRule type="cellIs" dxfId="121" priority="119" operator="lessThan">
      <formula>0</formula>
    </cfRule>
  </conditionalFormatting>
  <conditionalFormatting sqref="F3257">
    <cfRule type="cellIs" dxfId="120" priority="118" operator="lessThan">
      <formula>0</formula>
    </cfRule>
  </conditionalFormatting>
  <conditionalFormatting sqref="F3257">
    <cfRule type="cellIs" dxfId="119" priority="117" operator="lessThan">
      <formula>0</formula>
    </cfRule>
  </conditionalFormatting>
  <conditionalFormatting sqref="F3258">
    <cfRule type="cellIs" dxfId="118" priority="116" operator="lessThan">
      <formula>0</formula>
    </cfRule>
  </conditionalFormatting>
  <conditionalFormatting sqref="F3258">
    <cfRule type="cellIs" dxfId="117" priority="115" operator="lessThan">
      <formula>0</formula>
    </cfRule>
  </conditionalFormatting>
  <conditionalFormatting sqref="F3259">
    <cfRule type="cellIs" dxfId="116" priority="114" operator="lessThan">
      <formula>0</formula>
    </cfRule>
  </conditionalFormatting>
  <conditionalFormatting sqref="F3259">
    <cfRule type="cellIs" dxfId="115" priority="113" operator="lessThan">
      <formula>0</formula>
    </cfRule>
  </conditionalFormatting>
  <conditionalFormatting sqref="F3260">
    <cfRule type="cellIs" dxfId="114" priority="112" operator="lessThan">
      <formula>0</formula>
    </cfRule>
  </conditionalFormatting>
  <conditionalFormatting sqref="F3260">
    <cfRule type="cellIs" dxfId="113" priority="111" operator="lessThan">
      <formula>0</formula>
    </cfRule>
  </conditionalFormatting>
  <conditionalFormatting sqref="F3261">
    <cfRule type="cellIs" dxfId="112" priority="110" operator="lessThan">
      <formula>0</formula>
    </cfRule>
  </conditionalFormatting>
  <conditionalFormatting sqref="F3261">
    <cfRule type="cellIs" dxfId="111" priority="109" operator="lessThan">
      <formula>0</formula>
    </cfRule>
  </conditionalFormatting>
  <conditionalFormatting sqref="F3262">
    <cfRule type="cellIs" dxfId="110" priority="108" operator="lessThan">
      <formula>0</formula>
    </cfRule>
  </conditionalFormatting>
  <conditionalFormatting sqref="F3262">
    <cfRule type="cellIs" dxfId="109" priority="107" operator="lessThan">
      <formula>0</formula>
    </cfRule>
  </conditionalFormatting>
  <conditionalFormatting sqref="F3263">
    <cfRule type="cellIs" dxfId="108" priority="106" operator="lessThan">
      <formula>0</formula>
    </cfRule>
  </conditionalFormatting>
  <conditionalFormatting sqref="F3263">
    <cfRule type="cellIs" dxfId="107" priority="105" operator="lessThan">
      <formula>0</formula>
    </cfRule>
  </conditionalFormatting>
  <conditionalFormatting sqref="F3264">
    <cfRule type="cellIs" dxfId="106" priority="104" operator="lessThan">
      <formula>0</formula>
    </cfRule>
  </conditionalFormatting>
  <conditionalFormatting sqref="F3264">
    <cfRule type="cellIs" dxfId="105" priority="103" operator="lessThan">
      <formula>0</formula>
    </cfRule>
  </conditionalFormatting>
  <conditionalFormatting sqref="F3265">
    <cfRule type="cellIs" dxfId="104" priority="102" operator="lessThan">
      <formula>0</formula>
    </cfRule>
  </conditionalFormatting>
  <conditionalFormatting sqref="F3265">
    <cfRule type="cellIs" dxfId="103" priority="101" operator="lessThan">
      <formula>0</formula>
    </cfRule>
  </conditionalFormatting>
  <conditionalFormatting sqref="F3266">
    <cfRule type="cellIs" dxfId="102" priority="100" operator="lessThan">
      <formula>0</formula>
    </cfRule>
  </conditionalFormatting>
  <conditionalFormatting sqref="F3266">
    <cfRule type="cellIs" dxfId="101" priority="99" operator="lessThan">
      <formula>0</formula>
    </cfRule>
  </conditionalFormatting>
  <conditionalFormatting sqref="F3267">
    <cfRule type="cellIs" dxfId="100" priority="98" operator="lessThan">
      <formula>0</formula>
    </cfRule>
  </conditionalFormatting>
  <conditionalFormatting sqref="F3267">
    <cfRule type="cellIs" dxfId="99" priority="97" operator="lessThan">
      <formula>0</formula>
    </cfRule>
  </conditionalFormatting>
  <conditionalFormatting sqref="F3268">
    <cfRule type="cellIs" dxfId="98" priority="96" operator="lessThan">
      <formula>0</formula>
    </cfRule>
  </conditionalFormatting>
  <conditionalFormatting sqref="F3268">
    <cfRule type="cellIs" dxfId="97" priority="95" operator="lessThan">
      <formula>0</formula>
    </cfRule>
  </conditionalFormatting>
  <conditionalFormatting sqref="F3269">
    <cfRule type="cellIs" dxfId="96" priority="94" operator="lessThan">
      <formula>0</formula>
    </cfRule>
  </conditionalFormatting>
  <conditionalFormatting sqref="F3269">
    <cfRule type="cellIs" dxfId="95" priority="93" operator="lessThan">
      <formula>0</formula>
    </cfRule>
  </conditionalFormatting>
  <conditionalFormatting sqref="F3270">
    <cfRule type="cellIs" dxfId="94" priority="92" operator="lessThan">
      <formula>0</formula>
    </cfRule>
  </conditionalFormatting>
  <conditionalFormatting sqref="F3270">
    <cfRule type="cellIs" dxfId="93" priority="91" operator="lessThan">
      <formula>0</formula>
    </cfRule>
  </conditionalFormatting>
  <conditionalFormatting sqref="F3271">
    <cfRule type="cellIs" dxfId="92" priority="90" operator="lessThan">
      <formula>0</formula>
    </cfRule>
  </conditionalFormatting>
  <conditionalFormatting sqref="F3271">
    <cfRule type="cellIs" dxfId="91" priority="89" operator="lessThan">
      <formula>0</formula>
    </cfRule>
  </conditionalFormatting>
  <conditionalFormatting sqref="F3272">
    <cfRule type="cellIs" dxfId="90" priority="88" operator="lessThan">
      <formula>0</formula>
    </cfRule>
  </conditionalFormatting>
  <conditionalFormatting sqref="F3272">
    <cfRule type="cellIs" dxfId="89" priority="87" operator="lessThan">
      <formula>0</formula>
    </cfRule>
  </conditionalFormatting>
  <conditionalFormatting sqref="F3273">
    <cfRule type="cellIs" dxfId="88" priority="86" operator="lessThan">
      <formula>0</formula>
    </cfRule>
  </conditionalFormatting>
  <conditionalFormatting sqref="F3273">
    <cfRule type="cellIs" dxfId="87" priority="85" operator="lessThan">
      <formula>0</formula>
    </cfRule>
  </conditionalFormatting>
  <conditionalFormatting sqref="F3274">
    <cfRule type="cellIs" dxfId="86" priority="84" operator="lessThan">
      <formula>0</formula>
    </cfRule>
  </conditionalFormatting>
  <conditionalFormatting sqref="F3274">
    <cfRule type="cellIs" dxfId="85" priority="83" operator="lessThan">
      <formula>0</formula>
    </cfRule>
  </conditionalFormatting>
  <conditionalFormatting sqref="F3275">
    <cfRule type="cellIs" dxfId="84" priority="82" operator="lessThan">
      <formula>0</formula>
    </cfRule>
  </conditionalFormatting>
  <conditionalFormatting sqref="F3275">
    <cfRule type="cellIs" dxfId="83" priority="81" operator="lessThan">
      <formula>0</formula>
    </cfRule>
  </conditionalFormatting>
  <conditionalFormatting sqref="F3276">
    <cfRule type="cellIs" dxfId="82" priority="80" operator="lessThan">
      <formula>0</formula>
    </cfRule>
  </conditionalFormatting>
  <conditionalFormatting sqref="F3276">
    <cfRule type="cellIs" dxfId="81" priority="79" operator="lessThan">
      <formula>0</formula>
    </cfRule>
  </conditionalFormatting>
  <conditionalFormatting sqref="F3277">
    <cfRule type="cellIs" dxfId="80" priority="78" operator="lessThan">
      <formula>0</formula>
    </cfRule>
  </conditionalFormatting>
  <conditionalFormatting sqref="F3277">
    <cfRule type="cellIs" dxfId="79" priority="77" operator="lessThan">
      <formula>0</formula>
    </cfRule>
  </conditionalFormatting>
  <conditionalFormatting sqref="F3278">
    <cfRule type="cellIs" dxfId="78" priority="76" operator="lessThan">
      <formula>0</formula>
    </cfRule>
  </conditionalFormatting>
  <conditionalFormatting sqref="F3278">
    <cfRule type="cellIs" dxfId="77" priority="75" operator="lessThan">
      <formula>0</formula>
    </cfRule>
  </conditionalFormatting>
  <conditionalFormatting sqref="F3279">
    <cfRule type="cellIs" dxfId="76" priority="74" operator="lessThan">
      <formula>0</formula>
    </cfRule>
  </conditionalFormatting>
  <conditionalFormatting sqref="F3279">
    <cfRule type="cellIs" dxfId="75" priority="73" operator="lessThan">
      <formula>0</formula>
    </cfRule>
  </conditionalFormatting>
  <conditionalFormatting sqref="F3280">
    <cfRule type="cellIs" dxfId="74" priority="72" operator="lessThan">
      <formula>0</formula>
    </cfRule>
  </conditionalFormatting>
  <conditionalFormatting sqref="F3280">
    <cfRule type="cellIs" dxfId="73" priority="71" operator="lessThan">
      <formula>0</formula>
    </cfRule>
  </conditionalFormatting>
  <conditionalFormatting sqref="F3281">
    <cfRule type="cellIs" dxfId="72" priority="70" operator="lessThan">
      <formula>0</formula>
    </cfRule>
  </conditionalFormatting>
  <conditionalFormatting sqref="F3281">
    <cfRule type="cellIs" dxfId="71" priority="69" operator="lessThan">
      <formula>0</formula>
    </cfRule>
  </conditionalFormatting>
  <conditionalFormatting sqref="F3282">
    <cfRule type="cellIs" dxfId="70" priority="68" operator="lessThan">
      <formula>0</formula>
    </cfRule>
  </conditionalFormatting>
  <conditionalFormatting sqref="F3282">
    <cfRule type="cellIs" dxfId="69" priority="67" operator="lessThan">
      <formula>0</formula>
    </cfRule>
  </conditionalFormatting>
  <conditionalFormatting sqref="F3283">
    <cfRule type="cellIs" dxfId="68" priority="66" operator="lessThan">
      <formula>0</formula>
    </cfRule>
  </conditionalFormatting>
  <conditionalFormatting sqref="F3283">
    <cfRule type="cellIs" dxfId="67" priority="65" operator="lessThan">
      <formula>0</formula>
    </cfRule>
  </conditionalFormatting>
  <conditionalFormatting sqref="F3284">
    <cfRule type="cellIs" dxfId="66" priority="64" operator="lessThan">
      <formula>0</formula>
    </cfRule>
  </conditionalFormatting>
  <conditionalFormatting sqref="F3284">
    <cfRule type="cellIs" dxfId="65" priority="63" operator="lessThan">
      <formula>0</formula>
    </cfRule>
  </conditionalFormatting>
  <conditionalFormatting sqref="F3285">
    <cfRule type="cellIs" dxfId="64" priority="62" operator="lessThan">
      <formula>0</formula>
    </cfRule>
  </conditionalFormatting>
  <conditionalFormatting sqref="F3285">
    <cfRule type="cellIs" dxfId="63" priority="61" operator="lessThan">
      <formula>0</formula>
    </cfRule>
  </conditionalFormatting>
  <conditionalFormatting sqref="F3286">
    <cfRule type="cellIs" dxfId="62" priority="60" operator="lessThan">
      <formula>0</formula>
    </cfRule>
  </conditionalFormatting>
  <conditionalFormatting sqref="F3286">
    <cfRule type="cellIs" dxfId="61" priority="59" operator="lessThan">
      <formula>0</formula>
    </cfRule>
  </conditionalFormatting>
  <conditionalFormatting sqref="F3287">
    <cfRule type="cellIs" dxfId="60" priority="58" operator="lessThan">
      <formula>0</formula>
    </cfRule>
  </conditionalFormatting>
  <conditionalFormatting sqref="F3287">
    <cfRule type="cellIs" dxfId="59" priority="57" operator="lessThan">
      <formula>0</formula>
    </cfRule>
  </conditionalFormatting>
  <conditionalFormatting sqref="F3288">
    <cfRule type="cellIs" dxfId="58" priority="56" operator="lessThan">
      <formula>0</formula>
    </cfRule>
  </conditionalFormatting>
  <conditionalFormatting sqref="F3288">
    <cfRule type="cellIs" dxfId="57" priority="55" operator="lessThan">
      <formula>0</formula>
    </cfRule>
  </conditionalFormatting>
  <conditionalFormatting sqref="F3290">
    <cfRule type="cellIs" dxfId="56" priority="54" operator="lessThan">
      <formula>0</formula>
    </cfRule>
  </conditionalFormatting>
  <conditionalFormatting sqref="F3290">
    <cfRule type="cellIs" dxfId="55" priority="53" operator="lessThan">
      <formula>0</formula>
    </cfRule>
  </conditionalFormatting>
  <conditionalFormatting sqref="F3291">
    <cfRule type="cellIs" dxfId="54" priority="52" operator="lessThan">
      <formula>0</formula>
    </cfRule>
  </conditionalFormatting>
  <conditionalFormatting sqref="F3291">
    <cfRule type="cellIs" dxfId="53" priority="51" operator="lessThan">
      <formula>0</formula>
    </cfRule>
  </conditionalFormatting>
  <conditionalFormatting sqref="F3292">
    <cfRule type="cellIs" dxfId="52" priority="50" operator="lessThan">
      <formula>0</formula>
    </cfRule>
  </conditionalFormatting>
  <conditionalFormatting sqref="F3292">
    <cfRule type="cellIs" dxfId="51" priority="49" operator="lessThan">
      <formula>0</formula>
    </cfRule>
  </conditionalFormatting>
  <conditionalFormatting sqref="F3293">
    <cfRule type="cellIs" dxfId="50" priority="46" operator="lessThan">
      <formula>0</formula>
    </cfRule>
  </conditionalFormatting>
  <conditionalFormatting sqref="F3293">
    <cfRule type="cellIs" dxfId="49" priority="45" operator="lessThan">
      <formula>0</formula>
    </cfRule>
  </conditionalFormatting>
  <conditionalFormatting sqref="F3294">
    <cfRule type="cellIs" dxfId="48" priority="44" operator="lessThan">
      <formula>0</formula>
    </cfRule>
  </conditionalFormatting>
  <conditionalFormatting sqref="F3294">
    <cfRule type="cellIs" dxfId="47" priority="43" operator="lessThan">
      <formula>0</formula>
    </cfRule>
  </conditionalFormatting>
  <conditionalFormatting sqref="F3295">
    <cfRule type="cellIs" dxfId="46" priority="42" operator="lessThan">
      <formula>0</formula>
    </cfRule>
  </conditionalFormatting>
  <conditionalFormatting sqref="F3295">
    <cfRule type="cellIs" dxfId="45" priority="41" operator="lessThan">
      <formula>0</formula>
    </cfRule>
  </conditionalFormatting>
  <conditionalFormatting sqref="F3296">
    <cfRule type="cellIs" dxfId="44" priority="40" operator="lessThan">
      <formula>0</formula>
    </cfRule>
  </conditionalFormatting>
  <conditionalFormatting sqref="F3296">
    <cfRule type="cellIs" dxfId="43" priority="39" operator="lessThan">
      <formula>0</formula>
    </cfRule>
  </conditionalFormatting>
  <conditionalFormatting sqref="F3297">
    <cfRule type="cellIs" dxfId="42" priority="38" operator="lessThan">
      <formula>0</formula>
    </cfRule>
  </conditionalFormatting>
  <conditionalFormatting sqref="F3297">
    <cfRule type="cellIs" dxfId="41" priority="37" operator="lessThan">
      <formula>0</formula>
    </cfRule>
  </conditionalFormatting>
  <conditionalFormatting sqref="F3298">
    <cfRule type="cellIs" dxfId="40" priority="36" operator="lessThan">
      <formula>0</formula>
    </cfRule>
  </conditionalFormatting>
  <conditionalFormatting sqref="F3298">
    <cfRule type="cellIs" dxfId="39" priority="35" operator="lessThan">
      <formula>0</formula>
    </cfRule>
  </conditionalFormatting>
  <conditionalFormatting sqref="F3299">
    <cfRule type="cellIs" dxfId="38" priority="34" operator="lessThan">
      <formula>0</formula>
    </cfRule>
  </conditionalFormatting>
  <conditionalFormatting sqref="F3299">
    <cfRule type="cellIs" dxfId="37" priority="33" operator="lessThan">
      <formula>0</formula>
    </cfRule>
  </conditionalFormatting>
  <conditionalFormatting sqref="F3300">
    <cfRule type="cellIs" dxfId="36" priority="32" operator="lessThan">
      <formula>0</formula>
    </cfRule>
  </conditionalFormatting>
  <conditionalFormatting sqref="F3300">
    <cfRule type="cellIs" dxfId="35" priority="31" operator="lessThan">
      <formula>0</formula>
    </cfRule>
  </conditionalFormatting>
  <conditionalFormatting sqref="F3301">
    <cfRule type="cellIs" dxfId="34" priority="30" operator="lessThan">
      <formula>0</formula>
    </cfRule>
  </conditionalFormatting>
  <conditionalFormatting sqref="F3301">
    <cfRule type="cellIs" dxfId="33" priority="29" operator="lessThan">
      <formula>0</formula>
    </cfRule>
  </conditionalFormatting>
  <conditionalFormatting sqref="F3302">
    <cfRule type="cellIs" dxfId="32" priority="28" operator="lessThan">
      <formula>0</formula>
    </cfRule>
  </conditionalFormatting>
  <conditionalFormatting sqref="F3302">
    <cfRule type="cellIs" dxfId="31" priority="27" operator="lessThan">
      <formula>0</formula>
    </cfRule>
  </conditionalFormatting>
  <conditionalFormatting sqref="F3303">
    <cfRule type="cellIs" dxfId="30" priority="26" operator="lessThan">
      <formula>0</formula>
    </cfRule>
  </conditionalFormatting>
  <conditionalFormatting sqref="F3303">
    <cfRule type="cellIs" dxfId="29" priority="25" operator="lessThan">
      <formula>0</formula>
    </cfRule>
  </conditionalFormatting>
  <conditionalFormatting sqref="F3304">
    <cfRule type="cellIs" dxfId="28" priority="24" operator="lessThan">
      <formula>0</formula>
    </cfRule>
  </conditionalFormatting>
  <conditionalFormatting sqref="F3304">
    <cfRule type="cellIs" dxfId="27" priority="23" operator="lessThan">
      <formula>0</formula>
    </cfRule>
  </conditionalFormatting>
  <conditionalFormatting sqref="F3305">
    <cfRule type="cellIs" dxfId="26" priority="22" operator="lessThan">
      <formula>0</formula>
    </cfRule>
  </conditionalFormatting>
  <conditionalFormatting sqref="F3305">
    <cfRule type="cellIs" dxfId="25" priority="21" operator="lessThan">
      <formula>0</formula>
    </cfRule>
  </conditionalFormatting>
  <conditionalFormatting sqref="F3306">
    <cfRule type="cellIs" dxfId="24" priority="20" operator="lessThan">
      <formula>0</formula>
    </cfRule>
  </conditionalFormatting>
  <conditionalFormatting sqref="F3306">
    <cfRule type="cellIs" dxfId="23" priority="19" operator="lessThan">
      <formula>0</formula>
    </cfRule>
  </conditionalFormatting>
  <conditionalFormatting sqref="F3307">
    <cfRule type="cellIs" dxfId="22" priority="18" operator="lessThan">
      <formula>0</formula>
    </cfRule>
  </conditionalFormatting>
  <conditionalFormatting sqref="F3307">
    <cfRule type="cellIs" dxfId="21" priority="17" operator="lessThan">
      <formula>0</formula>
    </cfRule>
  </conditionalFormatting>
  <conditionalFormatting sqref="F3308">
    <cfRule type="cellIs" dxfId="20" priority="16" operator="lessThan">
      <formula>0</formula>
    </cfRule>
  </conditionalFormatting>
  <conditionalFormatting sqref="F3308">
    <cfRule type="cellIs" dxfId="19" priority="15" operator="lessThan">
      <formula>0</formula>
    </cfRule>
  </conditionalFormatting>
  <conditionalFormatting sqref="F3309">
    <cfRule type="cellIs" dxfId="18" priority="14" operator="lessThan">
      <formula>0</formula>
    </cfRule>
  </conditionalFormatting>
  <conditionalFormatting sqref="F3309">
    <cfRule type="cellIs" dxfId="17" priority="13" operator="lessThan">
      <formula>0</formula>
    </cfRule>
  </conditionalFormatting>
  <conditionalFormatting sqref="F3310">
    <cfRule type="cellIs" dxfId="16" priority="12" operator="lessThan">
      <formula>0</formula>
    </cfRule>
  </conditionalFormatting>
  <conditionalFormatting sqref="F3310">
    <cfRule type="cellIs" dxfId="15" priority="11" operator="lessThan">
      <formula>0</formula>
    </cfRule>
  </conditionalFormatting>
  <conditionalFormatting sqref="F3311">
    <cfRule type="cellIs" dxfId="14" priority="10" operator="lessThan">
      <formula>0</formula>
    </cfRule>
  </conditionalFormatting>
  <conditionalFormatting sqref="F3311">
    <cfRule type="cellIs" dxfId="13" priority="9" operator="lessThan">
      <formula>0</formula>
    </cfRule>
  </conditionalFormatting>
  <conditionalFormatting sqref="F3312">
    <cfRule type="cellIs" dxfId="12" priority="8" operator="lessThan">
      <formula>0</formula>
    </cfRule>
  </conditionalFormatting>
  <conditionalFormatting sqref="F3312">
    <cfRule type="cellIs" dxfId="11" priority="7" operator="lessThan">
      <formula>0</formula>
    </cfRule>
  </conditionalFormatting>
  <conditionalFormatting sqref="F3313">
    <cfRule type="cellIs" dxfId="10" priority="6" operator="lessThan">
      <formula>0</formula>
    </cfRule>
  </conditionalFormatting>
  <conditionalFormatting sqref="F3313">
    <cfRule type="cellIs" dxfId="9" priority="5" operator="lessThan">
      <formula>0</formula>
    </cfRule>
  </conditionalFormatting>
  <conditionalFormatting sqref="F3314">
    <cfRule type="cellIs" dxfId="8" priority="2" operator="lessThan">
      <formula>0</formula>
    </cfRule>
  </conditionalFormatting>
  <conditionalFormatting sqref="F3314">
    <cfRule type="cellIs" dxfId="7"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F99" sqref="F99"/>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9.6640625" style="840" customWidth="1"/>
    <col min="10" max="10" width="9.6640625" style="44" bestFit="1" customWidth="1"/>
    <col min="11"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4"/>
      <c r="K1" s="1104"/>
      <c r="L1" s="1105">
        <f ca="1">TODAY()</f>
        <v>45567</v>
      </c>
      <c r="M1" s="1677" t="s">
        <v>208</v>
      </c>
      <c r="N1" s="1678"/>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5"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844">
        <f>'Pb 가격및재고'!N7017</f>
        <v>2002.4047619047619</v>
      </c>
      <c r="J38" s="476">
        <f>'Pb 가격및재고'!N7039</f>
        <v>2007.3571428571429</v>
      </c>
      <c r="K38" s="515">
        <f>'Pb 가격및재고'!N7041</f>
        <v>2075.5</v>
      </c>
      <c r="L38" s="515"/>
      <c r="M38" s="1453"/>
      <c r="N38" s="1454">
        <f>'Pb 가격및재고'!O7041</f>
        <v>2094.5994764397906</v>
      </c>
    </row>
    <row r="39" spans="1:256" s="57" customFormat="1" ht="15" customHeight="1">
      <c r="A39" s="61" t="s">
        <v>170</v>
      </c>
      <c r="B39" s="1173">
        <f>B38-M37</f>
        <v>51.105263157894797</v>
      </c>
      <c r="C39" s="1173">
        <f t="shared" ref="C39:K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845">
        <f t="shared" si="1"/>
        <v>-111.94306418219458</v>
      </c>
      <c r="J39" s="1304">
        <f>J38-I38</f>
        <v>4.9523809523809632</v>
      </c>
      <c r="K39" s="845">
        <f t="shared" si="1"/>
        <v>68.14285714285711</v>
      </c>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44"/>
      <c r="J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497">
        <v>1250.49</v>
      </c>
      <c r="J47" s="298">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499">
        <v>1191.44</v>
      </c>
      <c r="J48" s="500">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79">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98">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98">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515">
        <v>1331.35</v>
      </c>
      <c r="J61" s="636">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844">
        <v>1367.37</v>
      </c>
      <c r="J62" s="476">
        <v>1347.85</v>
      </c>
      <c r="K62" s="515"/>
      <c r="L62" s="1081"/>
      <c r="M62" s="515"/>
      <c r="N62" s="1454">
        <v>1365.81</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845">
        <f t="shared" si="2"/>
        <v>-29.520000000000209</v>
      </c>
      <c r="J63" s="1304">
        <f>J62-I62</f>
        <v>-19.519999999999982</v>
      </c>
      <c r="K63" s="845">
        <f t="shared" ref="K63" si="3">K62-J62</f>
        <v>-1347.85</v>
      </c>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54"/>
      <c r="J65" s="60"/>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9">
        <v>1025.3599999999999</v>
      </c>
      <c r="J76" s="77">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515">
        <v>1318.47</v>
      </c>
      <c r="J85" s="636">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844">
        <v>1354.15</v>
      </c>
      <c r="J86" s="476">
        <v>1334.82</v>
      </c>
      <c r="K86" s="515"/>
      <c r="L86" s="844"/>
      <c r="M86" s="844"/>
      <c r="N86" s="1454">
        <v>1352.6</v>
      </c>
    </row>
    <row r="87" spans="1:18" ht="15" customHeight="1">
      <c r="A87" s="370" t="s">
        <v>170</v>
      </c>
      <c r="B87" s="1173">
        <f>B86-M85</f>
        <v>19.589999999999918</v>
      </c>
      <c r="C87" s="1173">
        <f t="shared" ref="C87:I87" si="4">C86-B86</f>
        <v>8.1700000000000728</v>
      </c>
      <c r="D87" s="845">
        <f t="shared" si="4"/>
        <v>-1.0399999999999636</v>
      </c>
      <c r="E87" s="845">
        <f t="shared" si="4"/>
        <v>37.129999999999882</v>
      </c>
      <c r="F87" s="845">
        <f t="shared" si="4"/>
        <v>-2.4399999999998272</v>
      </c>
      <c r="G87" s="845">
        <f t="shared" si="4"/>
        <v>14.740000000000009</v>
      </c>
      <c r="H87" s="845">
        <f>H86-G86</f>
        <v>3.25</v>
      </c>
      <c r="I87" s="845">
        <f t="shared" si="4"/>
        <v>-29.230000000000018</v>
      </c>
      <c r="J87" s="1304">
        <f>J86-I86</f>
        <v>-19.330000000000155</v>
      </c>
      <c r="K87" s="845">
        <f t="shared" ref="K87" si="5">K86-J86</f>
        <v>-1334.82</v>
      </c>
      <c r="L87" s="845"/>
      <c r="M87" s="845"/>
      <c r="N87" s="60"/>
    </row>
    <row r="88" spans="1:18" ht="18.75" customHeight="1">
      <c r="I88" s="44"/>
      <c r="K88" s="840"/>
    </row>
    <row r="89" spans="1:18" ht="15" customHeight="1">
      <c r="A89" s="54" t="s">
        <v>185</v>
      </c>
      <c r="E89" s="75"/>
      <c r="F89" s="75"/>
      <c r="G89" s="54"/>
      <c r="H89" s="54"/>
      <c r="I89" s="54"/>
      <c r="J89" s="60"/>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515">
        <v>1439.04</v>
      </c>
      <c r="J96" s="636">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844">
        <v>1491.48</v>
      </c>
      <c r="J97" s="476">
        <v>1481.6</v>
      </c>
      <c r="K97" s="515"/>
      <c r="L97" s="844"/>
      <c r="M97" s="844"/>
      <c r="N97" s="1454">
        <v>1470.17</v>
      </c>
    </row>
    <row r="98" spans="1:14" ht="15" customHeight="1">
      <c r="A98" s="370" t="s">
        <v>170</v>
      </c>
      <c r="B98" s="1173">
        <f>B97-M96</f>
        <v>21.839999999999918</v>
      </c>
      <c r="C98" s="1173">
        <f t="shared" ref="C98:I98" si="6">C97-B97</f>
        <v>-6.5999999999999091</v>
      </c>
      <c r="D98" s="845">
        <f t="shared" si="6"/>
        <v>9.75</v>
      </c>
      <c r="E98" s="845">
        <f t="shared" si="6"/>
        <v>19.5</v>
      </c>
      <c r="F98" s="845">
        <f t="shared" si="6"/>
        <v>9.4700000000000273</v>
      </c>
      <c r="G98" s="845">
        <f t="shared" si="6"/>
        <v>9.3299999999999272</v>
      </c>
      <c r="H98" s="845">
        <f t="shared" si="6"/>
        <v>14.110000000000127</v>
      </c>
      <c r="I98" s="845">
        <f t="shared" si="6"/>
        <v>-8.2000000000000455</v>
      </c>
      <c r="J98" s="1304">
        <f>J97-I97</f>
        <v>-9.8800000000001091</v>
      </c>
      <c r="K98" s="845">
        <f t="shared" ref="K98" si="7">K97-J97</f>
        <v>-1481.6</v>
      </c>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503">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844">
        <f>'Sn 가격및재고'!G3293</f>
        <v>31512.142857142859</v>
      </c>
      <c r="J116" s="476">
        <f>'Sn 가격및재고'!G3314</f>
        <v>31643.809523809523</v>
      </c>
      <c r="K116" s="515">
        <f>'Sn 가격및재고'!G3315</f>
        <v>33550</v>
      </c>
      <c r="L116" s="844"/>
      <c r="M116" s="844"/>
      <c r="N116" s="389">
        <f>'Sn 가격및재고'!H3314</f>
        <v>30130.315789473683</v>
      </c>
    </row>
    <row r="117" spans="1:17" ht="15" customHeight="1">
      <c r="A117" s="61" t="s">
        <v>170</v>
      </c>
      <c r="B117" s="1173">
        <f>B116-M115</f>
        <v>605.0478468899164</v>
      </c>
      <c r="C117" s="1173">
        <f t="shared" ref="C117:I117" si="8">C116-B116</f>
        <v>945.30303030306823</v>
      </c>
      <c r="D117" s="845">
        <f t="shared" si="8"/>
        <v>1289.3333333333321</v>
      </c>
      <c r="E117" s="845">
        <f t="shared" si="8"/>
        <v>4398.7619047619046</v>
      </c>
      <c r="F117" s="845">
        <f t="shared" si="8"/>
        <v>1308.5714285714312</v>
      </c>
      <c r="G117" s="845">
        <f t="shared" si="8"/>
        <v>-924.58333333333576</v>
      </c>
      <c r="H117" s="845">
        <f t="shared" si="8"/>
        <v>-224.83695652173992</v>
      </c>
      <c r="I117" s="845">
        <f t="shared" si="8"/>
        <v>-491.77018633540138</v>
      </c>
      <c r="J117" s="1304">
        <f>J116-I116</f>
        <v>131.66666666666424</v>
      </c>
      <c r="K117" s="845">
        <f t="shared" ref="K117" si="9">K116-J116</f>
        <v>1906.1904761904771</v>
      </c>
      <c r="L117" s="845"/>
      <c r="M117" s="845"/>
      <c r="N117" s="59"/>
      <c r="Q117"/>
    </row>
    <row r="118" spans="1:17" ht="15" customHeight="1">
      <c r="G118" s="551"/>
      <c r="H118" s="551"/>
      <c r="I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503">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844">
        <f>'Sb 안티모니'!E4252</f>
        <v>24161.111111111109</v>
      </c>
      <c r="J138" s="476">
        <f>'Sb 안티모니'!E4260</f>
        <v>26856.25</v>
      </c>
      <c r="K138" s="636"/>
      <c r="L138" s="636"/>
      <c r="M138" s="636"/>
      <c r="N138" s="1352">
        <f>'Sb 안티모니'!F4260</f>
        <v>18437.339743589742</v>
      </c>
    </row>
    <row r="139" spans="1:14" ht="15" customHeight="1">
      <c r="A139" s="61" t="s">
        <v>170</v>
      </c>
      <c r="B139" s="1173">
        <f>B137-M136</f>
        <v>1617.1180555555547</v>
      </c>
      <c r="C139" s="1173">
        <f t="shared" ref="C139:H139" si="10">C138-B138</f>
        <v>673.2549999999992</v>
      </c>
      <c r="D139" s="845">
        <f t="shared" si="10"/>
        <v>-65.625</v>
      </c>
      <c r="E139" s="845">
        <f t="shared" si="10"/>
        <v>384.3700000000008</v>
      </c>
      <c r="F139" s="845">
        <f t="shared" si="10"/>
        <v>3758.1299999999992</v>
      </c>
      <c r="G139" s="845">
        <f t="shared" si="10"/>
        <v>4945</v>
      </c>
      <c r="H139" s="845">
        <f t="shared" si="10"/>
        <v>71.527777777777374</v>
      </c>
      <c r="I139" s="845">
        <f>I138-H138</f>
        <v>1483.3333333333321</v>
      </c>
      <c r="J139" s="1304">
        <f>J138-I138</f>
        <v>2695.1388888888905</v>
      </c>
      <c r="K139" s="845">
        <f t="shared" ref="K139" si="11">K138-J138</f>
        <v>-26856.25</v>
      </c>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79" t="s">
        <v>200</v>
      </c>
      <c r="B3" s="1679"/>
      <c r="C3" s="1679"/>
      <c r="D3" s="1679"/>
      <c r="E3" s="1679"/>
      <c r="F3" s="1679"/>
      <c r="G3" s="1679"/>
      <c r="H3" s="1679"/>
      <c r="I3" s="167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2024-09-23T23:40:17Z</cp:lastPrinted>
  <dcterms:created xsi:type="dcterms:W3CDTF">2002-04-26T04:09:18Z</dcterms:created>
  <dcterms:modified xsi:type="dcterms:W3CDTF">2024-10-02T00:26:42Z</dcterms:modified>
  <cp:category/>
  <cp:contentStatus/>
</cp:coreProperties>
</file>