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7월 2주차\"/>
    </mc:Choice>
  </mc:AlternateContent>
  <bookViews>
    <workbookView xWindow="0" yWindow="0" windowWidth="28800" windowHeight="1234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710" i="6" l="1"/>
  <c r="O6710" i="6"/>
  <c r="N6710" i="6"/>
  <c r="H3001" i="17" l="1"/>
  <c r="G3001" i="17"/>
  <c r="F3001" i="17"/>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F2994" i="17"/>
  <c r="E2994" i="17"/>
  <c r="I6703" i="6"/>
  <c r="X6703" i="6"/>
  <c r="W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W6696" i="6" l="1"/>
  <c r="Q6696" i="6"/>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s="1"/>
  <c r="F2820" i="17" l="1"/>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E3742" i="13" s="1"/>
  <c r="M6114" i="6"/>
  <c r="I6114" i="6"/>
  <c r="X6113" i="6"/>
  <c r="W6113" i="6"/>
  <c r="X6114" i="6"/>
  <c r="Q6114" i="6"/>
  <c r="W6114" i="6" s="1"/>
  <c r="M6113" i="6"/>
  <c r="I6113" i="6"/>
  <c r="D3704" i="13" l="1"/>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S4002" i="6"/>
  <c r="T4002" i="6" s="1"/>
  <c r="W4034" i="6"/>
  <c r="W4062" i="6"/>
  <c r="R4107" i="6"/>
  <c r="W4107" i="6"/>
  <c r="R3969" i="6"/>
  <c r="S3969" i="6" s="1"/>
  <c r="T3969" i="6" s="1"/>
  <c r="R3995" i="6"/>
  <c r="S3995" i="6" s="1"/>
  <c r="T3995" i="6" s="1"/>
  <c r="W4021" i="6"/>
  <c r="R4058" i="6"/>
  <c r="S4058" i="6" s="1"/>
  <c r="W4058" i="6"/>
  <c r="R4066" i="6"/>
  <c r="S4066" i="6" s="1"/>
  <c r="T4066" i="6" s="1"/>
  <c r="W4066" i="6"/>
  <c r="T4076" i="6"/>
  <c r="R4090" i="6"/>
  <c r="S4090" i="6" s="1"/>
  <c r="T4090" i="6" s="1"/>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3975" i="6" l="1"/>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l="1"/>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<sst xmlns="http://schemas.openxmlformats.org/spreadsheetml/2006/main" count="704" uniqueCount="208">
  <si>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</si>
  <si>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</si>
  <si>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</si>
  <si>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</si>
  <si>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</si>
  <si>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</si>
  <si>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</si>
  <si>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</si>
  <si>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</si>
  <si>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</si>
  <si>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</si>
  <si>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</si>
  <si>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</si>
  <si>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</si>
  <si>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</si>
  <si>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</si>
  <si>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</si>
  <si>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</si>
  <si>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</si>
  <si>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</si>
  <si>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</si>
  <si>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</si>
  <si>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</si>
  <si>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</si>
  <si>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</si>
  <si>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</si>
  <si>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</si>
  <si>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</si>
  <si>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</si>
  <si>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</si>
  <si>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</si>
  <si>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</si>
  <si>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</si>
  <si>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</si>
  <si>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</si>
  <si>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</si>
  <si>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</si>
  <si>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</si>
  <si>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</si>
  <si>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</si>
  <si>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</si>
  <si>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</si>
  <si>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</si>
  <si>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</si>
  <si>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</si>
  <si>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</si>
  <si>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</si>
  <si>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</si>
  <si>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</si>
  <si>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</si>
  <si>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</si>
  <si>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</si>
  <si>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</si>
  <si>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</si>
  <si>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</si>
  <si>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</si>
  <si>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</si>
  <si>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</si>
  <si>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</si>
  <si>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</si>
  <si>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</si>
  <si>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</si>
  <si>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</si>
  <si>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</si>
  <si>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</si>
  <si>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</si>
  <si>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</si>
  <si>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</si>
  <si>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</si>
  <si>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</si>
  <si>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</si>
  <si>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</si>
  <si>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</si>
  <si>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</si>
  <si>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</si>
  <si>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</si>
  <si>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</si>
  <si>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</si>
  <si>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</si>
  <si>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</si>
  <si>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</si>
  <si>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</si>
  <si>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</si>
  <si>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</si>
  <si>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</si>
  <si>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</si>
  <si>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</si>
  <si>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</si>
  <si>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</si>
  <si>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</si>
  <si>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</si>
  <si>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</si>
  <si>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</si>
  <si>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</si>
  <si>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</si>
  <si>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</si>
  <si>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</si>
  <si>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</si>
  <si>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</si>
  <si>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</si>
  <si>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</si>
  <si>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</si>
  <si>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</si>
  <si>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</si>
  <si>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</si>
  <si>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</si>
  <si>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</si>
  <si>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</si>
  <si>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</si>
  <si>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</si>
  <si>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</si>
  <si>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</si>
  <si>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</si>
  <si>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</si>
  <si>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</si>
  <si>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</si>
  <si>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</si>
  <si>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</si>
  <si>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</si>
  <si>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</si>
  <si>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</si>
  <si>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</si>
  <si>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</si>
  <si>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</si>
  <si>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</si>
  <si>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</si>
  <si>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</si>
  <si>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</si>
  <si>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</si>
  <si>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</si>
  <si>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</si>
  <si>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</si>
  <si>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</si>
  <si>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</si>
  <si>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</si>
  <si>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</si>
  <si>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</si>
  <si>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</si>
  <si>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</si>
  <si>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</si>
  <si>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</si>
  <si>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</si>
  <si>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</si>
  <si>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</si>
  <si>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</si>
  <si>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</si>
  <si>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</si>
  <si>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</si>
  <si>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</si>
  <si>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</si>
  <si>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</si>
  <si>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</si>
  <si>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</si>
  <si>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</si>
  <si>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</si>
  <si>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</si>
  <si>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</si>
  <si>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</si>
  <si>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</si>
  <si>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</si>
  <si>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</si>
  <si>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</si>
  <si>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</si>
  <si>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</si>
  <si>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</si>
  <si>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</si>
  <si>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</si>
  <si>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</si>
  <si>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</si>
  <si>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</si>
  <si>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</si>
  <si>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</si>
  <si>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</si>
  <si>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</si>
  <si>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</si>
  <si>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</si>
  <si>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</si>
  <si>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</si>
  <si>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</si>
  <si>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</si>
  <si>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</si>
  <si>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</si>
  <si>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</si>
  <si>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</si>
  <si>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</si>
  <si>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</si>
  <si>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</si>
  <si>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</si>
  <si>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</si>
  <si>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</si>
  <si>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</si>
  <si>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</si>
  <si>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</si>
  <si>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</si>
  <si>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</si>
  <si>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</si>
  <si>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</si>
  <si>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</si>
  <si>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</si>
  <si>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</si>
  <si>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</si>
  <si>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</si>
  <si>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</si>
  <si>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</si>
  <si>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</si>
  <si>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</si>
  <si>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</si>
  <si>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LME 7/11</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</si>
</sst>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89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6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41"/>
  <sheetViews>
    <sheetView tabSelected="1" zoomScaleNormal="100" workbookViewId="0">
      <pane ySplit="2" topLeftCell="A6679" activePane="bottomLeft" state="frozen"/>
      <selection pane="bottomLeft" activeCell="N6710" sqref="N6710"/>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8" customWidth="1"/>
    <col min="22" max="22" width="8.59765625" style="36" bestFit="1" customWidth="1"/>
    <col min="23" max="23" width="10.296875" style="340" customWidth="1"/>
    <col min="24" max="24" width="9.09765625" style="532" bestFit="1" customWidth="1"/>
    <col min="25" max="252" width="8.8984375" style="7" customWidth="1"/>
    <col min="253" max="16384" width="8.8984375" style="7"/>
  </cols>
  <sheetData>
    <row r="1" spans="1:24" ht="15" customHeight="1">
      <c r="A1" s="783" t="s">
        <v>0</v>
      </c>
      <c r="B1" s="785"/>
      <c r="C1" s="785"/>
      <c r="D1" s="785"/>
      <c r="E1" s="785"/>
      <c r="F1" s="789" t="s">
        <v>1</v>
      </c>
      <c r="G1" s="789"/>
      <c r="H1" s="786" t="s">
        <v>2</v>
      </c>
      <c r="I1" s="786"/>
      <c r="J1" s="399" t="s">
        <v>3</v>
      </c>
      <c r="K1" s="770" t="s">
        <v>4</v>
      </c>
      <c r="L1" s="793" t="s">
        <v>5</v>
      </c>
      <c r="M1" s="795" t="s">
        <v>6</v>
      </c>
      <c r="N1" s="797" t="s">
        <v>7</v>
      </c>
      <c r="O1" s="790" t="s">
        <v>8</v>
      </c>
      <c r="P1" s="779" t="s">
        <v>9</v>
      </c>
      <c r="Q1" s="779"/>
      <c r="R1" s="779"/>
      <c r="S1" s="779"/>
      <c r="T1" s="779"/>
      <c r="U1" s="779"/>
      <c r="V1" s="774" t="s">
        <v>7</v>
      </c>
      <c r="W1" s="772" t="s">
        <v>10</v>
      </c>
      <c r="X1" s="799" t="s">
        <v>11</v>
      </c>
    </row>
    <row r="2" spans="1:24" ht="13.5" customHeight="1" thickBot="1">
      <c r="A2" s="784"/>
      <c r="B2" s="162" t="s">
        <v>12</v>
      </c>
      <c r="C2" s="117" t="s">
        <v>13</v>
      </c>
      <c r="D2" s="117" t="s">
        <v>14</v>
      </c>
      <c r="E2" s="117" t="s">
        <v>15</v>
      </c>
      <c r="F2" s="161" t="s">
        <v>16</v>
      </c>
      <c r="G2" s="161" t="s">
        <v>17</v>
      </c>
      <c r="H2" s="142" t="s">
        <v>18</v>
      </c>
      <c r="I2" s="143" t="s">
        <v>19</v>
      </c>
      <c r="J2" s="398" t="s">
        <v>20</v>
      </c>
      <c r="K2" s="771"/>
      <c r="L2" s="794"/>
      <c r="M2" s="796"/>
      <c r="N2" s="798"/>
      <c r="O2" s="791"/>
      <c r="P2" s="192" t="s">
        <v>9</v>
      </c>
      <c r="Q2" s="163" t="s">
        <v>21</v>
      </c>
      <c r="R2" s="163"/>
      <c r="S2" s="163"/>
      <c r="T2" s="163"/>
      <c r="U2" s="164" t="s">
        <v>22</v>
      </c>
      <c r="V2" s="775"/>
      <c r="W2" s="773"/>
      <c r="X2" s="80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781" t="s">
        <v>23</v>
      </c>
      <c r="R2310" s="781"/>
      <c r="S2310" s="781"/>
      <c r="T2310" s="781"/>
      <c r="U2310" s="78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781"/>
      <c r="R2311" s="781"/>
      <c r="S2311" s="781"/>
      <c r="T2311" s="781"/>
      <c r="U2311" s="78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781"/>
      <c r="R2312" s="781"/>
      <c r="S2312" s="781"/>
      <c r="T2312" s="781"/>
      <c r="U2312" s="78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781"/>
      <c r="R2313" s="781"/>
      <c r="S2313" s="781"/>
      <c r="T2313" s="781"/>
      <c r="U2313" s="78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781"/>
      <c r="R2314" s="781"/>
      <c r="S2314" s="781"/>
      <c r="T2314" s="781"/>
      <c r="U2314" s="78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781"/>
      <c r="R2315" s="781"/>
      <c r="S2315" s="781"/>
      <c r="T2315" s="781"/>
      <c r="U2315" s="78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781" t="s">
        <v>24</v>
      </c>
      <c r="G2345" s="781"/>
      <c r="H2345" s="781"/>
      <c r="I2345" s="781"/>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781"/>
      <c r="G2346" s="781"/>
      <c r="H2346" s="781"/>
      <c r="I2346" s="781"/>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57" t="s">
        <v>23</v>
      </c>
      <c r="R2362" s="757"/>
      <c r="S2362" s="757"/>
      <c r="T2362" s="757"/>
      <c r="U2362" s="75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52"/>
      <c r="R2363" s="752"/>
      <c r="S2363" s="752"/>
      <c r="T2363" s="752"/>
      <c r="U2363" s="75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52"/>
      <c r="R2364" s="752"/>
      <c r="S2364" s="752"/>
      <c r="T2364" s="752"/>
      <c r="U2364" s="75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52"/>
      <c r="R2365" s="752"/>
      <c r="S2365" s="752"/>
      <c r="T2365" s="752"/>
      <c r="U2365" s="75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783" t="s">
        <v>25</v>
      </c>
      <c r="G2380" s="783"/>
      <c r="H2380" s="783"/>
      <c r="I2380" s="783"/>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57" t="s">
        <v>23</v>
      </c>
      <c r="R2469" s="757"/>
      <c r="S2469" s="757"/>
      <c r="T2469" s="757"/>
      <c r="U2469" s="75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52"/>
      <c r="R2470" s="752"/>
      <c r="S2470" s="752"/>
      <c r="T2470" s="752"/>
      <c r="U2470" s="75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52"/>
      <c r="R2471" s="752"/>
      <c r="S2471" s="752"/>
      <c r="T2471" s="752"/>
      <c r="U2471" s="75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52"/>
      <c r="R2472" s="752"/>
      <c r="S2472" s="752"/>
      <c r="T2472" s="752"/>
      <c r="U2472" s="75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52"/>
      <c r="R2473" s="752"/>
      <c r="S2473" s="752"/>
      <c r="T2473" s="752"/>
      <c r="U2473" s="75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792" t="s">
        <v>23</v>
      </c>
      <c r="G2529" s="792"/>
      <c r="H2529" s="792"/>
      <c r="I2529" s="792"/>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792"/>
      <c r="G2530" s="792"/>
      <c r="H2530" s="792"/>
      <c r="I2530" s="792"/>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792"/>
      <c r="G2531" s="792"/>
      <c r="H2531" s="792"/>
      <c r="I2531" s="792"/>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02" t="s">
        <v>23</v>
      </c>
      <c r="R2534" s="776"/>
      <c r="S2534" s="776"/>
      <c r="T2534" s="776"/>
      <c r="U2534" s="77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52" t="s">
        <v>23</v>
      </c>
      <c r="R2559" s="752"/>
      <c r="S2559" s="752"/>
      <c r="T2559" s="752"/>
      <c r="U2559" s="75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52"/>
      <c r="R2560" s="752"/>
      <c r="S2560" s="752"/>
      <c r="T2560" s="752"/>
      <c r="U2560" s="75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52"/>
      <c r="R2561" s="752"/>
      <c r="S2561" s="752"/>
      <c r="T2561" s="752"/>
      <c r="U2561" s="75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52"/>
      <c r="R2562" s="752"/>
      <c r="S2562" s="752"/>
      <c r="T2562" s="752"/>
      <c r="U2562" s="75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52"/>
      <c r="R2563" s="752"/>
      <c r="S2563" s="752"/>
      <c r="T2563" s="752"/>
      <c r="U2563" s="75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52"/>
      <c r="R2564" s="752"/>
      <c r="S2564" s="752"/>
      <c r="T2564" s="752"/>
      <c r="U2564" s="75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67" t="s">
        <v>27</v>
      </c>
      <c r="G2592" s="767"/>
      <c r="H2592" s="767"/>
      <c r="I2592" s="767"/>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67"/>
      <c r="G2593" s="767"/>
      <c r="H2593" s="767"/>
      <c r="I2593" s="767"/>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52" t="s">
        <v>28</v>
      </c>
      <c r="R2602" s="752"/>
      <c r="S2602" s="752"/>
      <c r="T2602" s="752"/>
      <c r="U2602" s="75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57" t="s">
        <v>23</v>
      </c>
      <c r="R2621" s="757"/>
      <c r="S2621" s="757"/>
      <c r="T2621" s="757"/>
      <c r="U2621" s="75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52"/>
      <c r="R2622" s="752"/>
      <c r="S2622" s="752"/>
      <c r="T2622" s="752"/>
      <c r="U2622" s="752"/>
      <c r="V2622" s="209"/>
      <c r="W2622" s="340">
        <f t="shared" si="60"/>
        <v>0</v>
      </c>
    </row>
    <row r="2623" spans="1:23" ht="15" hidden="1" customHeight="1">
      <c r="A2623" s="3">
        <v>39573</v>
      </c>
      <c r="B2623" s="9">
        <v>0</v>
      </c>
      <c r="C2623" s="213"/>
      <c r="D2623" s="213"/>
      <c r="E2623" s="213"/>
      <c r="F2623" s="767" t="s">
        <v>23</v>
      </c>
      <c r="G2623" s="767"/>
      <c r="H2623" s="767"/>
      <c r="I2623" s="767"/>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67" t="s">
        <v>29</v>
      </c>
      <c r="G2638" s="767"/>
      <c r="H2638" s="767"/>
      <c r="I2638" s="767"/>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52" t="s">
        <v>23</v>
      </c>
      <c r="R2648" s="752"/>
      <c r="S2648" s="752"/>
      <c r="T2648" s="752"/>
      <c r="U2648" s="75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67" t="s">
        <v>30</v>
      </c>
      <c r="G2703" s="767"/>
      <c r="H2703" s="767"/>
      <c r="I2703" s="767"/>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777" t="s">
        <v>31</v>
      </c>
      <c r="R2718" s="777"/>
      <c r="S2718" s="777"/>
      <c r="T2718" s="777"/>
      <c r="U2718" s="77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777" t="s">
        <v>32</v>
      </c>
      <c r="R2728" s="777"/>
      <c r="S2728" s="777"/>
      <c r="T2728" s="777"/>
      <c r="U2728" s="77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777"/>
      <c r="R2729" s="777"/>
      <c r="S2729" s="777"/>
      <c r="T2729" s="777"/>
      <c r="U2729" s="77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777"/>
      <c r="R2730" s="777"/>
      <c r="S2730" s="777"/>
      <c r="T2730" s="777"/>
      <c r="U2730" s="77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777"/>
      <c r="R2731" s="777"/>
      <c r="S2731" s="777"/>
      <c r="T2731" s="777"/>
      <c r="U2731" s="77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777"/>
      <c r="R2732" s="777"/>
      <c r="S2732" s="777"/>
      <c r="T2732" s="777"/>
      <c r="U2732" s="77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67" t="s">
        <v>33</v>
      </c>
      <c r="G2791" s="767"/>
      <c r="H2791" s="767"/>
      <c r="I2791" s="767"/>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67"/>
      <c r="G2792" s="767"/>
      <c r="H2792" s="767"/>
      <c r="I2792" s="767"/>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778" t="s">
        <v>23</v>
      </c>
      <c r="R2796" s="778"/>
      <c r="S2796" s="778"/>
      <c r="T2796" s="778"/>
      <c r="U2796" s="77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52" t="s">
        <v>23</v>
      </c>
      <c r="R2812" s="752"/>
      <c r="S2812" s="752"/>
      <c r="T2812" s="752"/>
      <c r="U2812" s="75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52"/>
      <c r="R2813" s="752"/>
      <c r="S2813" s="752"/>
      <c r="T2813" s="752"/>
      <c r="U2813" s="75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52"/>
      <c r="R2814" s="752"/>
      <c r="S2814" s="752"/>
      <c r="T2814" s="752"/>
      <c r="U2814" s="75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52"/>
      <c r="R2815" s="752"/>
      <c r="S2815" s="752"/>
      <c r="T2815" s="752"/>
      <c r="U2815" s="75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776"/>
      <c r="R2816" s="776"/>
      <c r="S2816" s="776"/>
      <c r="T2816" s="776"/>
      <c r="U2816" s="77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52" t="s">
        <v>23</v>
      </c>
      <c r="R2862" s="752"/>
      <c r="S2862" s="752"/>
      <c r="T2862" s="752"/>
      <c r="U2862" s="75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67" t="s">
        <v>27</v>
      </c>
      <c r="G2866" s="767"/>
      <c r="H2866" s="767"/>
      <c r="I2866" s="767"/>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67"/>
      <c r="G2867" s="767"/>
      <c r="H2867" s="767"/>
      <c r="I2867" s="767"/>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57" t="s">
        <v>23</v>
      </c>
      <c r="R2881" s="757"/>
      <c r="S2881" s="757"/>
      <c r="T2881" s="757"/>
      <c r="U2881" s="757"/>
      <c r="V2881" s="37"/>
      <c r="W2881" s="340" t="e">
        <f t="shared" si="68"/>
        <v>#VALUE!</v>
      </c>
    </row>
    <row r="2882" spans="1:23" ht="15" hidden="1" customHeight="1">
      <c r="A2882" s="3">
        <v>39937</v>
      </c>
      <c r="B2882" s="9">
        <v>0</v>
      </c>
      <c r="C2882" s="213"/>
      <c r="D2882" s="213"/>
      <c r="E2882" s="213"/>
      <c r="F2882" s="767" t="s">
        <v>23</v>
      </c>
      <c r="G2882" s="767"/>
      <c r="H2882" s="767"/>
      <c r="I2882" s="767"/>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67" t="s">
        <v>34</v>
      </c>
      <c r="G2897" s="767"/>
      <c r="H2897" s="767"/>
      <c r="I2897" s="767"/>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52" t="s">
        <v>23</v>
      </c>
      <c r="R2900" s="752"/>
      <c r="S2900" s="752"/>
      <c r="T2900" s="752"/>
      <c r="U2900" s="75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776"/>
      <c r="R2901" s="776"/>
      <c r="S2901" s="776"/>
      <c r="T2901" s="776"/>
      <c r="U2901" s="77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758" t="s">
        <v>23</v>
      </c>
      <c r="R2989" s="758"/>
      <c r="S2989" s="758"/>
      <c r="T2989" s="758"/>
      <c r="U2989" s="75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780"/>
      <c r="R2990" s="780"/>
      <c r="S2990" s="780"/>
      <c r="T2990" s="780"/>
      <c r="U2990" s="78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780"/>
      <c r="R2991" s="780"/>
      <c r="S2991" s="780"/>
      <c r="T2991" s="780"/>
      <c r="U2991" s="78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780"/>
      <c r="R2992" s="780"/>
      <c r="S2992" s="780"/>
      <c r="T2992" s="780"/>
      <c r="U2992" s="78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780"/>
      <c r="R2993" s="780"/>
      <c r="S2993" s="780"/>
      <c r="T2993" s="780"/>
      <c r="U2993" s="78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780"/>
      <c r="R2994" s="780"/>
      <c r="S2994" s="780"/>
      <c r="T2994" s="780"/>
      <c r="U2994" s="78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67" t="s">
        <v>35</v>
      </c>
      <c r="G3050" s="767"/>
      <c r="H3050" s="767"/>
      <c r="I3050" s="767"/>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67"/>
      <c r="G3051" s="767"/>
      <c r="H3051" s="767"/>
      <c r="I3051" s="767"/>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52" t="s">
        <v>36</v>
      </c>
      <c r="R3085" s="752"/>
      <c r="S3085" s="752"/>
      <c r="T3085" s="752"/>
      <c r="U3085" s="75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52"/>
      <c r="R3086" s="752"/>
      <c r="S3086" s="752"/>
      <c r="T3086" s="752"/>
      <c r="U3086" s="75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52"/>
      <c r="R3087" s="752"/>
      <c r="S3087" s="752"/>
      <c r="T3087" s="752"/>
      <c r="U3087" s="75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52"/>
      <c r="R3088" s="752"/>
      <c r="S3088" s="752"/>
      <c r="T3088" s="752"/>
      <c r="U3088" s="75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52"/>
      <c r="R3089" s="752"/>
      <c r="S3089" s="752"/>
      <c r="T3089" s="752"/>
      <c r="U3089" s="75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67" t="s">
        <v>35</v>
      </c>
      <c r="G3119" s="767"/>
      <c r="H3119" s="767"/>
      <c r="I3119" s="767"/>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67"/>
      <c r="G3120" s="767"/>
      <c r="H3120" s="767"/>
      <c r="I3120" s="767"/>
      <c r="J3120" s="65"/>
      <c r="K3120" s="213"/>
      <c r="L3120" s="213"/>
      <c r="M3120" s="213"/>
      <c r="N3120" s="18"/>
      <c r="O3120" s="147"/>
      <c r="P3120" s="215"/>
      <c r="Q3120" s="752" t="s">
        <v>23</v>
      </c>
      <c r="R3120" s="752"/>
      <c r="S3120" s="752"/>
      <c r="T3120" s="752"/>
      <c r="U3120" s="75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766" t="s">
        <v>35</v>
      </c>
      <c r="G3140" s="766"/>
      <c r="H3140" s="766"/>
      <c r="I3140" s="766"/>
      <c r="J3140" s="393"/>
      <c r="K3140" s="219"/>
      <c r="L3140" s="219"/>
      <c r="M3140" s="219"/>
      <c r="N3140" s="20"/>
      <c r="O3140" s="150"/>
      <c r="P3140" s="207"/>
      <c r="Q3140" s="757" t="s">
        <v>23</v>
      </c>
      <c r="R3140" s="757"/>
      <c r="S3140" s="757"/>
      <c r="T3140" s="757"/>
      <c r="U3140" s="75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787" t="s">
        <v>35</v>
      </c>
      <c r="G3160" s="787"/>
      <c r="H3160" s="787"/>
      <c r="I3160" s="78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51" t="s">
        <v>37</v>
      </c>
      <c r="R3162" s="751"/>
      <c r="S3162" s="751"/>
      <c r="T3162" s="751"/>
      <c r="U3162" s="75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51" t="s">
        <v>37</v>
      </c>
      <c r="R3170" s="751"/>
      <c r="S3170" s="751"/>
      <c r="T3170" s="751"/>
      <c r="U3170" s="75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51"/>
      <c r="R3171" s="751"/>
      <c r="S3171" s="751"/>
      <c r="T3171" s="751"/>
      <c r="U3171" s="75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51"/>
      <c r="R3172" s="751"/>
      <c r="S3172" s="751"/>
      <c r="T3172" s="751"/>
      <c r="U3172" s="75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788" t="s">
        <v>38</v>
      </c>
      <c r="G3225" s="788"/>
      <c r="H3225" s="788"/>
      <c r="I3225" s="788"/>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51" t="s">
        <v>37</v>
      </c>
      <c r="R3241" s="751"/>
      <c r="S3241" s="751"/>
      <c r="T3241" s="751"/>
      <c r="U3241" s="75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51"/>
      <c r="R3242" s="751"/>
      <c r="S3242" s="751"/>
      <c r="T3242" s="751"/>
      <c r="U3242" s="75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51"/>
      <c r="R3243" s="751"/>
      <c r="S3243" s="751"/>
      <c r="T3243" s="751"/>
      <c r="U3243" s="75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51"/>
      <c r="R3244" s="751"/>
      <c r="S3244" s="751"/>
      <c r="T3244" s="751"/>
      <c r="U3244" s="75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754" t="s">
        <v>37</v>
      </c>
      <c r="R3249" s="754"/>
      <c r="S3249" s="754"/>
      <c r="T3249" s="754"/>
      <c r="U3249" s="75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51"/>
      <c r="R3250" s="751"/>
      <c r="S3250" s="751"/>
      <c r="T3250" s="751"/>
      <c r="U3250" s="75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51"/>
      <c r="R3251" s="751"/>
      <c r="S3251" s="751"/>
      <c r="T3251" s="751"/>
      <c r="U3251" s="75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51"/>
      <c r="R3252" s="751"/>
      <c r="S3252" s="751"/>
      <c r="T3252" s="751"/>
      <c r="U3252" s="75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51"/>
      <c r="R3253" s="751"/>
      <c r="S3253" s="751"/>
      <c r="T3253" s="751"/>
      <c r="U3253" s="75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46" t="s">
        <v>39</v>
      </c>
      <c r="G3310" s="746"/>
      <c r="H3310" s="746"/>
      <c r="I3310" s="746"/>
      <c r="J3310" s="5"/>
      <c r="K3310" s="24"/>
      <c r="L3310" s="24"/>
      <c r="M3310" s="24"/>
      <c r="N3310" s="18"/>
      <c r="O3310" s="147"/>
      <c r="P3310" s="227"/>
      <c r="Q3310" s="753" t="s">
        <v>40</v>
      </c>
      <c r="R3310" s="753"/>
      <c r="S3310" s="753"/>
      <c r="T3310" s="753"/>
      <c r="U3310" s="753"/>
      <c r="W3310" s="340" t="e">
        <f t="shared" si="84"/>
        <v>#VALUE!</v>
      </c>
    </row>
    <row r="3311" spans="1:23" ht="15" hidden="1" customHeight="1">
      <c r="A3311" s="3">
        <v>40540</v>
      </c>
      <c r="B3311" s="9">
        <v>0</v>
      </c>
      <c r="C3311" s="24"/>
      <c r="D3311" s="24"/>
      <c r="E3311" s="24"/>
      <c r="F3311" s="746"/>
      <c r="G3311" s="746"/>
      <c r="H3311" s="746"/>
      <c r="I3311" s="746"/>
      <c r="J3311" s="5"/>
      <c r="K3311" s="24"/>
      <c r="L3311" s="24"/>
      <c r="M3311" s="24"/>
      <c r="N3311" s="18"/>
      <c r="O3311" s="147"/>
      <c r="P3311" s="227"/>
      <c r="Q3311" s="753"/>
      <c r="R3311" s="753"/>
      <c r="S3311" s="753"/>
      <c r="T3311" s="753"/>
      <c r="U3311" s="75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52" t="s">
        <v>41</v>
      </c>
      <c r="R3336" s="752"/>
      <c r="S3336" s="752"/>
      <c r="T3336" s="752"/>
      <c r="U3336" s="75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52"/>
      <c r="R3337" s="752"/>
      <c r="S3337" s="752"/>
      <c r="T3337" s="752"/>
      <c r="U3337" s="75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52"/>
      <c r="R3338" s="752"/>
      <c r="S3338" s="752"/>
      <c r="T3338" s="752"/>
      <c r="U3338" s="75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52"/>
      <c r="R3339" s="752"/>
      <c r="S3339" s="752"/>
      <c r="T3339" s="752"/>
      <c r="U3339" s="75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52"/>
      <c r="R3340" s="752"/>
      <c r="S3340" s="752"/>
      <c r="T3340" s="752"/>
      <c r="U3340" s="75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52" t="s">
        <v>41</v>
      </c>
      <c r="R3379" s="752"/>
      <c r="S3379" s="752"/>
      <c r="T3379" s="752"/>
      <c r="U3379" s="75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52"/>
      <c r="R3380" s="752"/>
      <c r="S3380" s="752"/>
      <c r="T3380" s="752"/>
      <c r="U3380" s="75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46" t="s">
        <v>39</v>
      </c>
      <c r="G3393" s="746"/>
      <c r="H3393" s="746"/>
      <c r="I3393" s="746"/>
      <c r="J3393" s="5"/>
      <c r="K3393" s="24"/>
      <c r="L3393" s="24"/>
      <c r="M3393" s="24"/>
      <c r="N3393" s="18"/>
      <c r="O3393" s="147"/>
      <c r="P3393" s="193"/>
      <c r="Q3393" s="752" t="s">
        <v>36</v>
      </c>
      <c r="R3393" s="752"/>
      <c r="S3393" s="752"/>
      <c r="T3393" s="752"/>
      <c r="U3393" s="752"/>
      <c r="W3393" s="340" t="e">
        <f t="shared" si="86"/>
        <v>#VALUE!</v>
      </c>
    </row>
    <row r="3394" spans="1:23" ht="15" hidden="1" customHeight="1">
      <c r="A3394" s="3">
        <v>40658</v>
      </c>
      <c r="B3394" s="9">
        <v>0</v>
      </c>
      <c r="C3394" s="24"/>
      <c r="D3394" s="24"/>
      <c r="E3394" s="24"/>
      <c r="F3394" s="746"/>
      <c r="G3394" s="746"/>
      <c r="H3394" s="746"/>
      <c r="I3394" s="746"/>
      <c r="J3394" s="5"/>
      <c r="K3394" s="24"/>
      <c r="L3394" s="24"/>
      <c r="M3394" s="24"/>
      <c r="N3394" s="18"/>
      <c r="O3394" s="147"/>
      <c r="P3394" s="227"/>
      <c r="Q3394" s="752"/>
      <c r="R3394" s="752"/>
      <c r="S3394" s="752"/>
      <c r="T3394" s="752"/>
      <c r="U3394" s="75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755" t="s">
        <v>38</v>
      </c>
      <c r="G3398" s="755"/>
      <c r="H3398" s="755"/>
      <c r="I3398" s="75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50" t="s">
        <v>38</v>
      </c>
      <c r="G3399" s="750"/>
      <c r="H3399" s="750"/>
      <c r="I3399" s="750"/>
      <c r="J3399" s="31"/>
      <c r="K3399" s="230"/>
      <c r="L3399" s="230"/>
      <c r="M3399" s="230"/>
      <c r="N3399" s="102"/>
      <c r="O3399" s="152"/>
      <c r="P3399" s="231"/>
      <c r="Q3399" s="758" t="s">
        <v>41</v>
      </c>
      <c r="R3399" s="758"/>
      <c r="S3399" s="758"/>
      <c r="T3399" s="758"/>
      <c r="U3399" s="75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46" t="s">
        <v>38</v>
      </c>
      <c r="G3419" s="746"/>
      <c r="H3419" s="746"/>
      <c r="I3419" s="746"/>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52" t="s">
        <v>41</v>
      </c>
      <c r="R3424" s="752"/>
      <c r="S3424" s="752"/>
      <c r="T3424" s="752"/>
      <c r="U3424" s="75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46" t="s">
        <v>38</v>
      </c>
      <c r="G3484" s="746"/>
      <c r="H3484" s="746"/>
      <c r="I3484" s="746"/>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57" t="s">
        <v>41</v>
      </c>
      <c r="R3509" s="757"/>
      <c r="S3509" s="757"/>
      <c r="T3509" s="757"/>
      <c r="U3509" s="75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52"/>
      <c r="R3510" s="752"/>
      <c r="S3510" s="752"/>
      <c r="T3510" s="752"/>
      <c r="U3510" s="75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52"/>
      <c r="R3511" s="752"/>
      <c r="S3511" s="752"/>
      <c r="T3511" s="752"/>
      <c r="U3511" s="75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52"/>
      <c r="R3512" s="752"/>
      <c r="S3512" s="752"/>
      <c r="T3512" s="752"/>
      <c r="U3512" s="75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52"/>
      <c r="R3513" s="752"/>
      <c r="S3513" s="752"/>
      <c r="T3513" s="752"/>
      <c r="U3513" s="75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46" t="s">
        <v>38</v>
      </c>
      <c r="G3569" s="746"/>
      <c r="H3569" s="746"/>
      <c r="I3569" s="746"/>
      <c r="J3569" s="5"/>
      <c r="K3569" s="24"/>
      <c r="L3569" s="24"/>
      <c r="M3569" s="24"/>
      <c r="N3569" s="18"/>
      <c r="O3569" s="147"/>
      <c r="P3569" s="227"/>
      <c r="Q3569" s="752" t="s">
        <v>41</v>
      </c>
      <c r="R3569" s="752"/>
      <c r="S3569" s="752"/>
      <c r="T3569" s="752"/>
      <c r="U3569" s="752"/>
      <c r="W3569" s="343"/>
    </row>
    <row r="3570" spans="1:23" ht="15" hidden="1" customHeight="1">
      <c r="A3570" s="3">
        <v>40904</v>
      </c>
      <c r="B3570" s="9">
        <v>0</v>
      </c>
      <c r="C3570" s="24"/>
      <c r="D3570" s="24"/>
      <c r="E3570" s="24"/>
      <c r="F3570" s="746"/>
      <c r="G3570" s="746"/>
      <c r="H3570" s="746"/>
      <c r="I3570" s="746"/>
      <c r="J3570" s="5"/>
      <c r="K3570" s="24"/>
      <c r="L3570" s="24"/>
      <c r="M3570" s="24"/>
      <c r="N3570" s="18"/>
      <c r="O3570" s="147"/>
      <c r="P3570" s="227"/>
      <c r="Q3570" s="752"/>
      <c r="R3570" s="752"/>
      <c r="S3570" s="752"/>
      <c r="T3570" s="752"/>
      <c r="U3570" s="75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50" t="s">
        <v>38</v>
      </c>
      <c r="G3574" s="750"/>
      <c r="H3574" s="750"/>
      <c r="I3574" s="750"/>
      <c r="J3574" s="31"/>
      <c r="K3574" s="230"/>
      <c r="L3574" s="230"/>
      <c r="M3574" s="230"/>
      <c r="N3574" s="20"/>
      <c r="P3574" s="228"/>
      <c r="Q3574" s="757" t="s">
        <v>41</v>
      </c>
      <c r="R3574" s="757"/>
      <c r="S3574" s="757"/>
      <c r="T3574" s="757"/>
      <c r="U3574" s="75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52"/>
      <c r="R3575" s="752"/>
      <c r="S3575" s="752"/>
      <c r="T3575" s="752"/>
      <c r="U3575" s="75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52" t="s">
        <v>41</v>
      </c>
      <c r="R3589" s="752"/>
      <c r="S3589" s="752"/>
      <c r="T3589" s="752"/>
      <c r="U3589" s="75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52"/>
      <c r="R3590" s="752"/>
      <c r="S3590" s="752"/>
      <c r="T3590" s="752"/>
      <c r="U3590" s="75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52"/>
      <c r="R3591" s="752"/>
      <c r="S3591" s="752"/>
      <c r="T3591" s="752"/>
      <c r="U3591" s="75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52"/>
      <c r="R3592" s="752"/>
      <c r="S3592" s="752"/>
      <c r="T3592" s="752"/>
      <c r="U3592" s="75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52"/>
      <c r="R3593" s="752"/>
      <c r="S3593" s="752"/>
      <c r="T3593" s="752"/>
      <c r="U3593" s="75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759"/>
      <c r="C3596" s="759"/>
      <c r="D3596" s="759"/>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756"/>
      <c r="C3618" s="756"/>
      <c r="D3618" s="756"/>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756"/>
      <c r="C3641" s="756"/>
      <c r="D3641" s="756"/>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57" t="s">
        <v>41</v>
      </c>
      <c r="R3642" s="757"/>
      <c r="S3642" s="757"/>
      <c r="T3642" s="757"/>
      <c r="U3642" s="75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52"/>
      <c r="R3643" s="752"/>
      <c r="S3643" s="752"/>
      <c r="T3643" s="752"/>
      <c r="U3643" s="75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52"/>
      <c r="R3644" s="752"/>
      <c r="S3644" s="752"/>
      <c r="T3644" s="752"/>
      <c r="U3644" s="75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46" t="s">
        <v>38</v>
      </c>
      <c r="G3646" s="746"/>
      <c r="H3646" s="746"/>
      <c r="I3646" s="746"/>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46"/>
      <c r="G3647" s="746"/>
      <c r="H3647" s="746"/>
      <c r="I3647" s="746"/>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52" t="s">
        <v>41</v>
      </c>
      <c r="R3662" s="752"/>
      <c r="S3662" s="752"/>
      <c r="T3662" s="752"/>
      <c r="U3662" s="752"/>
      <c r="W3662" s="343"/>
    </row>
    <row r="3663" spans="1:24" s="125" customFormat="1" ht="15" hidden="1" customHeight="1" thickBot="1">
      <c r="A3663" s="235"/>
      <c r="B3663" s="756"/>
      <c r="C3663" s="756"/>
      <c r="D3663" s="756"/>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57" t="s">
        <v>41</v>
      </c>
      <c r="R3664" s="757"/>
      <c r="S3664" s="757"/>
      <c r="T3664" s="757"/>
      <c r="U3664" s="75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46" t="s">
        <v>39</v>
      </c>
      <c r="G3668" s="746"/>
      <c r="H3668" s="746"/>
      <c r="I3668" s="746"/>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756"/>
      <c r="C3687" s="756"/>
      <c r="D3687" s="756"/>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46" t="s">
        <v>38</v>
      </c>
      <c r="G3689" s="746"/>
      <c r="H3689" s="746"/>
      <c r="I3689" s="746"/>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46"/>
      <c r="G3690" s="746"/>
      <c r="H3690" s="746"/>
      <c r="I3690" s="746"/>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52" t="s">
        <v>41</v>
      </c>
      <c r="R3703" s="752"/>
      <c r="S3703" s="752"/>
      <c r="T3703" s="752"/>
      <c r="U3703" s="75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756"/>
      <c r="C3709" s="756"/>
      <c r="D3709" s="756"/>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756"/>
      <c r="C3732" s="756"/>
      <c r="D3732" s="756"/>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46" t="s">
        <v>38</v>
      </c>
      <c r="G3751" s="746"/>
      <c r="H3751" s="746"/>
      <c r="I3751" s="746"/>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756"/>
      <c r="C3777" s="756"/>
      <c r="D3777" s="756"/>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766" t="s">
        <v>41</v>
      </c>
      <c r="R3778" s="766"/>
      <c r="S3778" s="766"/>
      <c r="T3778" s="766"/>
      <c r="U3778" s="76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67"/>
      <c r="R3779" s="767"/>
      <c r="S3779" s="767"/>
      <c r="T3779" s="767"/>
      <c r="U3779" s="76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67"/>
      <c r="R3780" s="767"/>
      <c r="S3780" s="767"/>
      <c r="T3780" s="767"/>
      <c r="U3780" s="76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67"/>
      <c r="R3781" s="767"/>
      <c r="S3781" s="767"/>
      <c r="T3781" s="767"/>
      <c r="U3781" s="76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67"/>
      <c r="R3782" s="767"/>
      <c r="S3782" s="767"/>
      <c r="T3782" s="767"/>
      <c r="U3782" s="76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756"/>
      <c r="C3801" s="756"/>
      <c r="D3801" s="756"/>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756"/>
      <c r="C3824" s="756"/>
      <c r="D3824" s="756"/>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46" t="s">
        <v>38</v>
      </c>
      <c r="G3841" s="746"/>
      <c r="H3841" s="746"/>
      <c r="I3841" s="746"/>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46"/>
      <c r="G3842" s="746"/>
      <c r="H3842" s="746"/>
      <c r="I3842" s="746"/>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43"/>
      <c r="C3846" s="743"/>
      <c r="D3846" s="743"/>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50" t="s">
        <v>38</v>
      </c>
      <c r="G3847" s="750"/>
      <c r="H3847" s="750"/>
      <c r="I3847" s="750"/>
      <c r="J3847" s="31"/>
      <c r="K3847" s="230"/>
      <c r="L3847" s="230"/>
      <c r="M3847" s="230"/>
      <c r="O3847" s="169"/>
      <c r="P3847" s="228"/>
      <c r="Q3847" s="757" t="s">
        <v>43</v>
      </c>
      <c r="R3847" s="757"/>
      <c r="S3847" s="757"/>
      <c r="T3847" s="757"/>
      <c r="U3847" s="75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52"/>
      <c r="R3848" s="752"/>
      <c r="S3848" s="752"/>
      <c r="T3848" s="752"/>
      <c r="U3848" s="75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52"/>
      <c r="R3849" s="752"/>
      <c r="S3849" s="752"/>
      <c r="T3849" s="752"/>
      <c r="U3849" s="75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43"/>
      <c r="C3870" s="743"/>
      <c r="D3870" s="743"/>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765" t="s">
        <v>43</v>
      </c>
      <c r="R3877" s="765"/>
      <c r="S3877" s="765"/>
      <c r="T3877" s="765"/>
      <c r="U3877" s="76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765"/>
      <c r="R3878" s="765"/>
      <c r="S3878" s="765"/>
      <c r="T3878" s="765"/>
      <c r="U3878" s="76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765"/>
      <c r="R3879" s="765"/>
      <c r="S3879" s="765"/>
      <c r="T3879" s="765"/>
      <c r="U3879" s="76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765"/>
      <c r="R3880" s="765"/>
      <c r="S3880" s="765"/>
      <c r="T3880" s="765"/>
      <c r="U3880" s="76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765"/>
      <c r="R3881" s="765"/>
      <c r="S3881" s="765"/>
      <c r="T3881" s="765"/>
      <c r="U3881" s="76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43"/>
      <c r="C3891" s="743"/>
      <c r="D3891" s="743"/>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43"/>
      <c r="C3913" s="743"/>
      <c r="D3913" s="743"/>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765" t="s">
        <v>43</v>
      </c>
      <c r="R3917" s="765"/>
      <c r="S3917" s="765"/>
      <c r="T3917" s="765"/>
      <c r="U3917" s="76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765"/>
      <c r="R3918" s="765"/>
      <c r="S3918" s="765"/>
      <c r="T3918" s="765"/>
      <c r="U3918" s="76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765" t="s">
        <v>35</v>
      </c>
      <c r="R3934" s="765"/>
      <c r="S3934" s="765"/>
      <c r="T3934" s="765"/>
      <c r="U3934" s="76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765"/>
      <c r="R3935" s="765"/>
      <c r="S3935" s="765"/>
      <c r="T3935" s="765"/>
      <c r="U3935" s="765"/>
    </row>
    <row r="3936" spans="1:24" ht="15" hidden="1" customHeight="1" thickBot="1">
      <c r="A3936" s="236"/>
      <c r="B3936" s="743"/>
      <c r="C3936" s="743"/>
      <c r="D3936" s="743"/>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51" t="s">
        <v>44</v>
      </c>
      <c r="R3937" s="751"/>
      <c r="S3937" s="751"/>
      <c r="T3937" s="751"/>
      <c r="U3937" s="75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45" t="s">
        <v>45</v>
      </c>
      <c r="R3948" s="745"/>
      <c r="S3948" s="745"/>
      <c r="T3948" s="745"/>
      <c r="U3948" s="74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43"/>
      <c r="C3960" s="743"/>
      <c r="D3960" s="743"/>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45" t="s">
        <v>45</v>
      </c>
      <c r="R3963" s="745"/>
      <c r="S3963" s="745"/>
      <c r="T3963" s="745"/>
      <c r="U3963" s="74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45" t="s">
        <v>45</v>
      </c>
      <c r="R3966" s="745"/>
      <c r="S3966" s="745"/>
      <c r="T3966" s="745"/>
      <c r="U3966" s="74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45"/>
      <c r="R3967" s="745"/>
      <c r="S3967" s="745"/>
      <c r="T3967" s="745"/>
      <c r="U3967" s="74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45"/>
      <c r="R3968" s="745"/>
      <c r="S3968" s="745"/>
      <c r="T3968" s="745"/>
      <c r="U3968" s="74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43"/>
      <c r="C3981" s="743"/>
      <c r="D3981" s="743"/>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43"/>
      <c r="C4005" s="743"/>
      <c r="D4005" s="743"/>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43"/>
      <c r="C4028" s="743"/>
      <c r="D4028" s="743"/>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782"/>
      <c r="Z4042" s="782"/>
      <c r="AA4042" s="782"/>
      <c r="AB4042" s="782"/>
      <c r="AC4042" s="782"/>
      <c r="AD4042" s="78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782"/>
      <c r="Z4043" s="782"/>
      <c r="AA4043" s="782"/>
      <c r="AB4043" s="782"/>
      <c r="AC4043" s="782"/>
      <c r="AD4043" s="78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43"/>
      <c r="C4050" s="743"/>
      <c r="D4050" s="743"/>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766" t="s">
        <v>41</v>
      </c>
      <c r="Z4051" s="766"/>
      <c r="AA4051" s="766"/>
      <c r="AB4051" s="766"/>
      <c r="AC4051" s="766"/>
      <c r="AD4051" s="766"/>
      <c r="AE4051" s="766"/>
      <c r="AF4051" s="766"/>
      <c r="AG4051" s="76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67"/>
      <c r="Z4052" s="767"/>
      <c r="AA4052" s="767"/>
      <c r="AB4052" s="767"/>
      <c r="AC4052" s="767"/>
      <c r="AD4052" s="767"/>
      <c r="AE4052" s="767"/>
      <c r="AF4052" s="767"/>
      <c r="AG4052" s="76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67"/>
      <c r="Z4053" s="767"/>
      <c r="AA4053" s="767"/>
      <c r="AB4053" s="767"/>
      <c r="AC4053" s="767"/>
      <c r="AD4053" s="767"/>
      <c r="AE4053" s="767"/>
      <c r="AF4053" s="767"/>
      <c r="AG4053" s="76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67"/>
      <c r="Z4054" s="767"/>
      <c r="AA4054" s="767"/>
      <c r="AB4054" s="767"/>
      <c r="AC4054" s="767"/>
      <c r="AD4054" s="767"/>
      <c r="AE4054" s="767"/>
      <c r="AF4054" s="767"/>
      <c r="AG4054" s="76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67"/>
      <c r="Z4055" s="767"/>
      <c r="AA4055" s="767"/>
      <c r="AB4055" s="767"/>
      <c r="AC4055" s="767"/>
      <c r="AD4055" s="767"/>
      <c r="AE4055" s="767"/>
      <c r="AF4055" s="767"/>
      <c r="AG4055" s="76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43"/>
      <c r="C4074" s="743"/>
      <c r="D4074" s="743"/>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43"/>
      <c r="C4096" s="743"/>
      <c r="D4096" s="743"/>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46" t="s">
        <v>38</v>
      </c>
      <c r="G4114" s="746"/>
      <c r="H4114" s="746"/>
      <c r="I4114" s="746"/>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46"/>
      <c r="G4115" s="746"/>
      <c r="H4115" s="746"/>
      <c r="I4115" s="746"/>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43"/>
      <c r="C4119" s="743"/>
      <c r="D4119" s="743"/>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768" t="s">
        <v>46</v>
      </c>
      <c r="Q4141" s="769"/>
      <c r="R4141" s="769"/>
      <c r="S4141" s="769"/>
      <c r="T4141" s="769"/>
      <c r="U4141" s="769"/>
      <c r="V4141" s="769"/>
      <c r="W4141" s="769"/>
    </row>
    <row r="4142" spans="1:23" ht="15" hidden="1" customHeight="1" thickBot="1">
      <c r="A4142" s="236"/>
      <c r="B4142" s="743"/>
      <c r="C4142" s="743"/>
      <c r="D4142" s="743"/>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760" t="s">
        <v>46</v>
      </c>
      <c r="Q4143" s="761"/>
      <c r="R4143" s="761"/>
      <c r="S4143" s="761"/>
      <c r="T4143" s="761"/>
      <c r="U4143" s="761"/>
      <c r="V4143" s="761"/>
      <c r="W4143" s="76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762"/>
      <c r="Q4144" s="763"/>
      <c r="R4144" s="763"/>
      <c r="S4144" s="763"/>
      <c r="T4144" s="763"/>
      <c r="U4144" s="763"/>
      <c r="V4144" s="763"/>
      <c r="W4144" s="76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762"/>
      <c r="Q4145" s="763"/>
      <c r="R4145" s="763"/>
      <c r="S4145" s="763"/>
      <c r="T4145" s="763"/>
      <c r="U4145" s="763"/>
      <c r="V4145" s="763"/>
      <c r="W4145" s="76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762"/>
      <c r="Q4146" s="763"/>
      <c r="R4146" s="763"/>
      <c r="S4146" s="763"/>
      <c r="T4146" s="763"/>
      <c r="U4146" s="763"/>
      <c r="V4146" s="763"/>
      <c r="W4146" s="76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43"/>
      <c r="C4163" s="743"/>
      <c r="D4163" s="743"/>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43"/>
      <c r="C4185" s="743"/>
      <c r="D4185" s="743"/>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764" t="s">
        <v>47</v>
      </c>
      <c r="G4199" s="764"/>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764"/>
      <c r="G4200" s="764"/>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43"/>
      <c r="C4208" s="743"/>
      <c r="D4208" s="743"/>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51" t="s">
        <v>44</v>
      </c>
      <c r="R4209" s="751"/>
      <c r="S4209" s="751"/>
      <c r="T4209" s="751"/>
      <c r="U4209" s="75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51" t="s">
        <v>44</v>
      </c>
      <c r="R4210" s="751"/>
      <c r="S4210" s="751"/>
      <c r="T4210" s="751"/>
      <c r="U4210" s="751"/>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43"/>
      <c r="C4231" s="743"/>
      <c r="D4231" s="743"/>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51" t="s">
        <v>44</v>
      </c>
      <c r="R4232" s="751"/>
      <c r="S4232" s="751"/>
      <c r="T4232" s="751"/>
      <c r="U4232" s="75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43"/>
      <c r="C4253" s="743"/>
      <c r="D4253" s="743"/>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43"/>
      <c r="C4277" s="743"/>
      <c r="D4277" s="743"/>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46" t="s">
        <v>48</v>
      </c>
      <c r="G4294" s="746"/>
      <c r="H4294" s="746"/>
      <c r="I4294" s="746"/>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43"/>
      <c r="C4299" s="743"/>
      <c r="D4299" s="743"/>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07" t="s">
        <v>50</v>
      </c>
      <c r="Q4305" s="807"/>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43"/>
      <c r="C4322" s="743"/>
      <c r="D4322" s="743"/>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08"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09"/>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09"/>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09"/>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09"/>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09"/>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43"/>
      <c r="C4346" s="743"/>
      <c r="D4346" s="743"/>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43"/>
      <c r="C4367" s="743"/>
      <c r="D4367" s="743"/>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46" t="s">
        <v>51</v>
      </c>
      <c r="G4386" s="746"/>
      <c r="H4386" s="746"/>
      <c r="I4386" s="746"/>
      <c r="J4386" s="5"/>
      <c r="P4386" s="278">
        <v>12590</v>
      </c>
      <c r="Q4386" s="25">
        <f>177.91/1104.3</f>
        <v>0.16110658335597211</v>
      </c>
      <c r="U4386" s="462">
        <v>0.1</v>
      </c>
      <c r="W4386" s="340">
        <f t="shared" si="222"/>
        <v>2231.165072896858</v>
      </c>
    </row>
    <row r="4387" spans="1:23" ht="15" hidden="1" customHeight="1">
      <c r="A4387" s="3">
        <v>41999</v>
      </c>
      <c r="B4387" s="9">
        <v>0</v>
      </c>
      <c r="F4387" s="746"/>
      <c r="G4387" s="746"/>
      <c r="H4387" s="746"/>
      <c r="I4387" s="746"/>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43"/>
      <c r="C4391" s="743"/>
      <c r="D4391" s="743"/>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43"/>
      <c r="C4413" s="743"/>
      <c r="D4413" s="743"/>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48"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48" t="s">
        <v>50</v>
      </c>
      <c r="Q4426" s="748"/>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48"/>
      <c r="Q4427" s="748"/>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48"/>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48"/>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48"/>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43"/>
      <c r="C4434" s="743"/>
      <c r="D4434" s="743"/>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43"/>
      <c r="C4457" s="743"/>
      <c r="D4457" s="743"/>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46" t="s">
        <v>51</v>
      </c>
      <c r="G4460" s="746"/>
      <c r="H4460" s="746"/>
      <c r="I4460" s="746"/>
      <c r="J4460" s="5"/>
      <c r="P4460" s="278">
        <v>12510</v>
      </c>
      <c r="Q4460" s="25">
        <f>176.64/1094.6</f>
        <v>0.16137401790608441</v>
      </c>
      <c r="U4460" s="462">
        <v>0.1</v>
      </c>
      <c r="W4460" s="340">
        <f>(P4460*Q4460)*(1+U4460)</f>
        <v>2220.6678604056278</v>
      </c>
    </row>
    <row r="4461" spans="1:23" ht="15" hidden="1" customHeight="1">
      <c r="A4461" s="3">
        <v>42100</v>
      </c>
      <c r="B4461" s="9">
        <v>0</v>
      </c>
      <c r="F4461" s="746"/>
      <c r="G4461" s="746"/>
      <c r="H4461" s="746"/>
      <c r="I4461" s="746"/>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11" t="s">
        <v>50</v>
      </c>
      <c r="Q4479" s="812"/>
      <c r="U4479" s="462">
        <v>0.1</v>
      </c>
    </row>
    <row r="4480" spans="1:23" ht="15" hidden="1" customHeight="1" thickBot="1">
      <c r="A4480" s="236"/>
      <c r="B4480" s="743"/>
      <c r="C4480" s="743"/>
      <c r="D4480" s="743"/>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03" t="s">
        <v>50</v>
      </c>
      <c r="Q4481" s="803"/>
      <c r="U4481" s="462">
        <v>0.1</v>
      </c>
    </row>
    <row r="4482" spans="1:23" ht="15" hidden="1" customHeight="1">
      <c r="A4482" s="3">
        <v>42128</v>
      </c>
      <c r="B4482" s="9" t="e">
        <f>#REF!+#REF!</f>
        <v>#REF!</v>
      </c>
      <c r="F4482" s="746" t="s">
        <v>51</v>
      </c>
      <c r="G4482" s="746"/>
      <c r="H4482" s="746"/>
      <c r="I4482" s="746"/>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46" t="s">
        <v>51</v>
      </c>
      <c r="G4497" s="746"/>
      <c r="H4497" s="746"/>
      <c r="I4497" s="746"/>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43"/>
      <c r="C4502" s="743"/>
      <c r="D4502" s="743"/>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43"/>
      <c r="C4525" s="743"/>
      <c r="D4525" s="743"/>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43"/>
      <c r="C4549" s="743"/>
      <c r="D4549" s="743"/>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46" t="s">
        <v>51</v>
      </c>
      <c r="G4570" s="746"/>
      <c r="H4570" s="746"/>
      <c r="I4570" s="746"/>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43"/>
      <c r="C4571" s="743"/>
      <c r="D4571" s="743"/>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10"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10"/>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45" t="s">
        <v>48</v>
      </c>
      <c r="Q4590" s="745" t="s">
        <v>48</v>
      </c>
      <c r="U4590" s="462">
        <v>0.1</v>
      </c>
      <c r="W4590" s="80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45"/>
      <c r="Q4591" s="745"/>
      <c r="U4591" s="462">
        <v>0.1</v>
      </c>
      <c r="W4591" s="80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43"/>
      <c r="C4594" s="743"/>
      <c r="D4594" s="743"/>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44" t="s">
        <v>48</v>
      </c>
      <c r="Q4595" s="25">
        <f>184.92/1177</f>
        <v>0.15711129991503822</v>
      </c>
      <c r="U4595" s="462">
        <v>0.1</v>
      </c>
      <c r="W4595" s="81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45"/>
      <c r="Q4596" s="25">
        <f>185.5/1183</f>
        <v>0.15680473372781065</v>
      </c>
      <c r="U4596" s="462">
        <v>0.1</v>
      </c>
      <c r="W4596" s="80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45"/>
      <c r="Q4597" s="25">
        <f>183.64/1168</f>
        <v>0.15722602739726027</v>
      </c>
      <c r="U4597" s="462">
        <v>0.1</v>
      </c>
      <c r="W4597" s="80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45"/>
      <c r="Q4598" s="25">
        <f>183.6/1167</f>
        <v>0.15732647814910025</v>
      </c>
      <c r="U4598" s="462">
        <v>0.1</v>
      </c>
      <c r="W4598" s="80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45"/>
      <c r="Q4599" s="25">
        <f>182.52/1157</f>
        <v>0.15775280898876406</v>
      </c>
      <c r="U4599" s="462">
        <v>0.1</v>
      </c>
      <c r="W4599" s="80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45"/>
      <c r="Q4600" s="25">
        <f>182.82/1161.5</f>
        <v>0.15739991390443392</v>
      </c>
      <c r="U4600" s="462">
        <v>0.1</v>
      </c>
      <c r="W4600" s="80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43"/>
      <c r="C4617" s="743"/>
      <c r="D4617" s="743"/>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43"/>
      <c r="C4639" s="743"/>
      <c r="D4639" s="743"/>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49"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49"/>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49"/>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46" t="s">
        <v>51</v>
      </c>
      <c r="G4658" s="746"/>
      <c r="H4658" s="746"/>
      <c r="I4658" s="746"/>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43"/>
      <c r="C4662" s="743"/>
      <c r="D4662" s="743"/>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43"/>
      <c r="C4683" s="743"/>
      <c r="D4683" s="743"/>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45" t="s">
        <v>48</v>
      </c>
      <c r="Q4688" s="25">
        <f>181.83/1202.7</f>
        <v>0.15118483412322276</v>
      </c>
      <c r="U4688" s="458">
        <v>0.1</v>
      </c>
      <c r="W4688" s="814"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45"/>
      <c r="Q4689" s="745" t="s">
        <v>48</v>
      </c>
      <c r="U4689" s="458">
        <v>0.1</v>
      </c>
      <c r="W4689" s="814"/>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45"/>
      <c r="Q4690" s="745"/>
      <c r="U4690" s="458">
        <v>0.1</v>
      </c>
      <c r="W4690" s="814"/>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45"/>
      <c r="Q4691" s="745"/>
      <c r="U4691" s="458">
        <v>0.1</v>
      </c>
      <c r="W4691" s="814"/>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45"/>
      <c r="Q4692" s="25">
        <f>183.28/1198.36</f>
        <v>0.15294235455122002</v>
      </c>
      <c r="U4692" s="458">
        <v>0.1</v>
      </c>
      <c r="W4692" s="814"/>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45"/>
      <c r="Q4693" s="25">
        <f>182.78/1197</f>
        <v>0.15269841269841269</v>
      </c>
      <c r="U4693" s="458">
        <v>0.1</v>
      </c>
      <c r="W4693" s="814"/>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43"/>
      <c r="C4705" s="743"/>
      <c r="D4705" s="743"/>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46"/>
      <c r="C4724" s="746"/>
      <c r="D4724" s="746"/>
      <c r="E4724" s="746"/>
      <c r="F4724" s="746"/>
      <c r="G4724" s="746"/>
      <c r="H4724" s="746"/>
      <c r="I4724" s="746"/>
      <c r="J4724" s="746"/>
      <c r="K4724" s="746"/>
      <c r="L4724" s="746"/>
      <c r="M4724" s="746"/>
      <c r="P4724" s="278">
        <v>13540</v>
      </c>
      <c r="Q4724" s="25">
        <f>179.19/1167.1</f>
        <v>0.15353440150801131</v>
      </c>
      <c r="U4724" s="458">
        <v>0.1</v>
      </c>
      <c r="W4724" s="340">
        <f t="shared" si="280"/>
        <v>2286.7413760603208</v>
      </c>
      <c r="X4724" s="535"/>
    </row>
    <row r="4725" spans="1:24" ht="15" hidden="1" customHeight="1">
      <c r="A4725" s="3">
        <v>42457</v>
      </c>
      <c r="B4725" s="746"/>
      <c r="C4725" s="746"/>
      <c r="D4725" s="746"/>
      <c r="E4725" s="746"/>
      <c r="F4725" s="746"/>
      <c r="G4725" s="746"/>
      <c r="H4725" s="746"/>
      <c r="I4725" s="746"/>
      <c r="J4725" s="746"/>
      <c r="K4725" s="746"/>
      <c r="L4725" s="746"/>
      <c r="M4725" s="746"/>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43"/>
      <c r="C4729" s="743"/>
      <c r="D4729" s="743"/>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43"/>
      <c r="C4751" s="743"/>
      <c r="D4751" s="743"/>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50"/>
      <c r="C4752" s="750"/>
      <c r="D4752" s="750"/>
      <c r="E4752" s="750"/>
      <c r="F4752" s="750"/>
      <c r="G4752" s="750"/>
      <c r="H4752" s="750"/>
      <c r="I4752" s="750"/>
      <c r="J4752" s="750"/>
      <c r="K4752" s="750"/>
      <c r="L4752" s="750"/>
      <c r="M4752" s="750"/>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46"/>
      <c r="C4772" s="746"/>
      <c r="D4772" s="746"/>
      <c r="E4772" s="746"/>
      <c r="F4772" s="746"/>
      <c r="G4772" s="746"/>
      <c r="H4772" s="746"/>
      <c r="I4772" s="746"/>
      <c r="J4772" s="746"/>
      <c r="K4772" s="746"/>
      <c r="L4772" s="746"/>
      <c r="M4772" s="746"/>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43"/>
      <c r="C4774" s="743"/>
      <c r="D4774" s="743"/>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10" t="s">
        <v>55</v>
      </c>
      <c r="Q4781" s="25">
        <f>175.94/1156.5</f>
        <v>0.15213143104193688</v>
      </c>
      <c r="U4781" s="458">
        <v>0.1</v>
      </c>
      <c r="W4781" s="801"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10"/>
      <c r="Q4782" s="25">
        <f>175.94/1155.8</f>
        <v>0.15222356809136528</v>
      </c>
      <c r="U4782" s="458">
        <v>0.1</v>
      </c>
      <c r="W4782" s="801"/>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43"/>
      <c r="C4797" s="743"/>
      <c r="D4797" s="743"/>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43"/>
      <c r="C4819" s="743"/>
      <c r="D4819" s="743"/>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46"/>
      <c r="C4840" s="746"/>
      <c r="D4840" s="746"/>
      <c r="E4840" s="746"/>
      <c r="F4840" s="746"/>
      <c r="G4840" s="746"/>
      <c r="H4840" s="746"/>
      <c r="I4840" s="746"/>
      <c r="J4840" s="746"/>
      <c r="K4840" s="746"/>
      <c r="L4840" s="746"/>
      <c r="M4840" s="746"/>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43"/>
      <c r="C4843" s="743"/>
      <c r="D4843" s="743"/>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20" t="s">
        <v>50</v>
      </c>
      <c r="U4852" s="458">
        <v>0.1</v>
      </c>
      <c r="W4852" s="801"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20"/>
      <c r="U4853" s="458">
        <v>0.1</v>
      </c>
      <c r="W4853" s="801"/>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48" t="s">
        <v>50</v>
      </c>
      <c r="Q4854" s="820"/>
      <c r="U4854" s="458">
        <v>0.1</v>
      </c>
      <c r="W4854" s="801"/>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48"/>
      <c r="Q4855" s="25">
        <f>166.02/1112.3</f>
        <v>0.14925829362582038</v>
      </c>
      <c r="U4855" s="458">
        <v>0.1</v>
      </c>
      <c r="W4855" s="801"/>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43"/>
      <c r="C4866" s="743"/>
      <c r="D4866" s="743"/>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747" t="s">
        <v>50</v>
      </c>
      <c r="Q4867" s="376" t="s">
        <v>50</v>
      </c>
      <c r="U4867" s="458">
        <v>0.1</v>
      </c>
      <c r="W4867" s="813"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48"/>
      <c r="Q4868" s="25">
        <f>165.28/1105.1</f>
        <v>0.14956112568998281</v>
      </c>
      <c r="U4868" s="458">
        <v>0.1</v>
      </c>
      <c r="W4868" s="801"/>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48"/>
      <c r="Q4869" s="25">
        <f>165.28/1105.1</f>
        <v>0.14956112568998281</v>
      </c>
      <c r="U4869" s="458">
        <v>0.1</v>
      </c>
      <c r="W4869" s="801"/>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48"/>
      <c r="Q4870" s="25">
        <f>165.28/1105.1</f>
        <v>0.14956112568998281</v>
      </c>
      <c r="U4870" s="458">
        <v>0.1</v>
      </c>
      <c r="W4870" s="801"/>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48"/>
      <c r="Q4871" s="25">
        <f>165.94/1111.3</f>
        <v>0.14932061549536579</v>
      </c>
      <c r="U4871" s="458">
        <v>0.1</v>
      </c>
      <c r="W4871" s="801"/>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43"/>
      <c r="C4888" s="743"/>
      <c r="D4888" s="743"/>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43"/>
      <c r="C4911" s="743"/>
      <c r="D4911" s="743"/>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46"/>
      <c r="C4929" s="746"/>
      <c r="D4929" s="746"/>
      <c r="E4929" s="746"/>
      <c r="F4929" s="746"/>
      <c r="G4929" s="746"/>
      <c r="H4929" s="746"/>
      <c r="I4929" s="746"/>
      <c r="J4929" s="746"/>
      <c r="K4929" s="746"/>
      <c r="L4929" s="746"/>
      <c r="M4929" s="746"/>
      <c r="P4929" s="278">
        <v>17610</v>
      </c>
      <c r="Q4929" s="25">
        <f>172.49/1199.4</f>
        <v>0.14381357345339335</v>
      </c>
      <c r="U4929" s="458">
        <v>0.1</v>
      </c>
      <c r="W4929" s="340">
        <f t="shared" si="309"/>
        <v>2785.8127313656832</v>
      </c>
      <c r="X4929" s="535"/>
    </row>
    <row r="4930" spans="1:24" ht="15" hidden="1" customHeight="1">
      <c r="A4930" s="3">
        <v>42731</v>
      </c>
      <c r="B4930" s="746"/>
      <c r="C4930" s="746"/>
      <c r="D4930" s="746"/>
      <c r="E4930" s="746"/>
      <c r="F4930" s="746"/>
      <c r="G4930" s="746"/>
      <c r="H4930" s="746"/>
      <c r="I4930" s="746"/>
      <c r="J4930" s="746"/>
      <c r="K4930" s="746"/>
      <c r="L4930" s="746"/>
      <c r="M4930" s="746"/>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43"/>
      <c r="C4934" s="743"/>
      <c r="D4934" s="743"/>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48" t="s">
        <v>50</v>
      </c>
      <c r="Q4953" s="748" t="s">
        <v>50</v>
      </c>
      <c r="W4953" s="817"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48"/>
      <c r="Q4954" s="748"/>
      <c r="W4954" s="817"/>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48"/>
      <c r="Q4955" s="748"/>
      <c r="W4955" s="817"/>
      <c r="X4955" s="535"/>
    </row>
    <row r="4956" spans="1:24" ht="15" hidden="1" customHeight="1" thickBot="1">
      <c r="A4956" s="236"/>
      <c r="B4956" s="743"/>
      <c r="C4956" s="743"/>
      <c r="D4956" s="743"/>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18" t="s">
        <v>50</v>
      </c>
      <c r="Q4957" s="25">
        <f>169.01/1155.5</f>
        <v>0.14626568585028127</v>
      </c>
      <c r="W4957" s="815"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19"/>
      <c r="Q4958" s="25">
        <f>168.97/1155.2</f>
        <v>0.14626904432132964</v>
      </c>
      <c r="W4958" s="816"/>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43"/>
      <c r="C4977" s="743"/>
      <c r="D4977" s="743"/>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43"/>
      <c r="C5001" s="743"/>
      <c r="D5001" s="743"/>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06" t="s">
        <v>56</v>
      </c>
      <c r="Q5002" s="25">
        <f>162.01/1113.8</f>
        <v>0.1454569940743401</v>
      </c>
      <c r="W5002" s="804"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49"/>
      <c r="Q5003" s="25">
        <f>162.67/1118.9</f>
        <v>0.14538385914737686</v>
      </c>
      <c r="W5003" s="805"/>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46"/>
      <c r="C5011" s="746"/>
      <c r="D5011" s="746"/>
      <c r="E5011" s="746"/>
      <c r="F5011" s="746"/>
      <c r="G5011" s="746"/>
      <c r="H5011" s="746"/>
      <c r="I5011" s="746"/>
      <c r="J5011" s="746"/>
      <c r="K5011" s="746"/>
      <c r="L5011" s="746"/>
      <c r="M5011" s="746"/>
      <c r="Q5011" s="25">
        <f>165.47/1138.8</f>
        <v>0.14530207235686687</v>
      </c>
      <c r="X5011" s="535"/>
    </row>
    <row r="5012" spans="1:24" ht="15" hidden="1" customHeight="1">
      <c r="A5012" s="3">
        <v>42842</v>
      </c>
      <c r="B5012" s="746"/>
      <c r="C5012" s="746"/>
      <c r="D5012" s="746"/>
      <c r="E5012" s="746"/>
      <c r="F5012" s="746"/>
      <c r="G5012" s="746"/>
      <c r="H5012" s="746"/>
      <c r="I5012" s="746"/>
      <c r="J5012" s="746"/>
      <c r="K5012" s="746"/>
      <c r="L5012" s="746"/>
      <c r="M5012" s="746"/>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43"/>
      <c r="C5022" s="743"/>
      <c r="D5022" s="743"/>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50"/>
      <c r="C5023" s="750"/>
      <c r="D5023" s="750"/>
      <c r="E5023" s="750"/>
      <c r="F5023" s="750"/>
      <c r="G5023" s="750"/>
      <c r="H5023" s="750"/>
      <c r="I5023" s="750"/>
      <c r="J5023" s="750"/>
      <c r="K5023" s="750"/>
      <c r="L5023" s="750"/>
      <c r="M5023" s="750"/>
      <c r="P5023" s="451" t="s">
        <v>56</v>
      </c>
      <c r="Q5023" s="744"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45"/>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45"/>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45"/>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46"/>
      <c r="C5043" s="746"/>
      <c r="D5043" s="746"/>
      <c r="E5043" s="746"/>
      <c r="F5043" s="746"/>
      <c r="G5043" s="746"/>
      <c r="H5043" s="746"/>
      <c r="I5043" s="746"/>
      <c r="J5043" s="746"/>
      <c r="K5043" s="746"/>
      <c r="L5043" s="746"/>
      <c r="M5043" s="746"/>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43"/>
      <c r="C5046" s="743"/>
      <c r="D5046" s="743"/>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43"/>
      <c r="C5069" s="743"/>
      <c r="D5069" s="743"/>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43"/>
      <c r="C5091" s="743"/>
      <c r="D5091" s="743"/>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46"/>
      <c r="C5111" s="746"/>
      <c r="D5111" s="746"/>
      <c r="E5111" s="746"/>
      <c r="F5111" s="746"/>
      <c r="G5111" s="746"/>
      <c r="H5111" s="746"/>
      <c r="I5111" s="746"/>
      <c r="J5111" s="746"/>
      <c r="K5111" s="746"/>
      <c r="L5111" s="746"/>
      <c r="M5111" s="746"/>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43"/>
      <c r="C5115" s="743"/>
      <c r="D5115" s="743"/>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43"/>
      <c r="C5137" s="743"/>
      <c r="D5137" s="743"/>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43"/>
      <c r="C5160" s="743"/>
      <c r="D5160" s="743"/>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43"/>
      <c r="C5183" s="743"/>
      <c r="D5183" s="743"/>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46"/>
      <c r="C5200" s="746"/>
      <c r="D5200" s="746"/>
      <c r="E5200" s="746"/>
      <c r="F5200" s="746"/>
      <c r="G5200" s="746"/>
      <c r="H5200" s="746"/>
      <c r="I5200" s="746"/>
      <c r="J5200" s="746"/>
      <c r="K5200" s="746"/>
      <c r="L5200" s="746"/>
      <c r="M5200" s="746"/>
      <c r="P5200" s="278"/>
      <c r="X5200" s="535"/>
    </row>
    <row r="5201" spans="1:24" ht="15" hidden="1" customHeight="1">
      <c r="A5201" s="3">
        <v>43095</v>
      </c>
      <c r="B5201" s="746"/>
      <c r="C5201" s="746"/>
      <c r="D5201" s="746"/>
      <c r="E5201" s="746"/>
      <c r="F5201" s="746"/>
      <c r="G5201" s="746"/>
      <c r="H5201" s="746"/>
      <c r="I5201" s="746"/>
      <c r="J5201" s="746"/>
      <c r="K5201" s="746"/>
      <c r="L5201" s="746"/>
      <c r="M5201" s="746"/>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43"/>
      <c r="C5205" s="743"/>
      <c r="D5205" s="743"/>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43"/>
      <c r="C5228" s="743"/>
      <c r="D5228" s="743"/>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22" t="s">
        <v>50</v>
      </c>
      <c r="Q5239" s="822"/>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22"/>
      <c r="Q5240" s="822"/>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22"/>
      <c r="Q5241" s="82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22"/>
      <c r="Q5242" s="82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22"/>
      <c r="Q5243" s="82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43"/>
      <c r="C5249" s="743"/>
      <c r="D5249" s="743"/>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46"/>
      <c r="C5271" s="746"/>
      <c r="D5271" s="746"/>
      <c r="E5271" s="746"/>
      <c r="F5271" s="746"/>
      <c r="G5271" s="746"/>
      <c r="H5271" s="746"/>
      <c r="I5271" s="746"/>
      <c r="J5271" s="746"/>
      <c r="K5271" s="746"/>
      <c r="L5271" s="746"/>
      <c r="M5271" s="746"/>
      <c r="N5271" s="455">
        <f>AVERAGE(K5250:K5270)</f>
        <v>2397</v>
      </c>
      <c r="O5271" s="250">
        <f>AVERAGE(K5206:K5270)</f>
        <v>2522.6746031746034</v>
      </c>
      <c r="X5271" s="535"/>
    </row>
    <row r="5272" spans="1:24" ht="15" hidden="1" customHeight="1" thickBot="1">
      <c r="A5272" s="236"/>
      <c r="B5272" s="743"/>
      <c r="C5272" s="743"/>
      <c r="D5272" s="743"/>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46"/>
      <c r="C5273" s="746"/>
      <c r="D5273" s="746"/>
      <c r="E5273" s="746"/>
      <c r="F5273" s="746"/>
      <c r="G5273" s="746"/>
      <c r="H5273" s="746"/>
      <c r="I5273" s="746"/>
      <c r="J5273" s="746"/>
      <c r="K5273" s="746"/>
      <c r="L5273" s="746"/>
      <c r="M5273" s="74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49"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49"/>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43"/>
      <c r="C5294" s="743"/>
      <c r="D5294" s="743"/>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46"/>
      <c r="C5299" s="746"/>
      <c r="D5299" s="746"/>
      <c r="E5299" s="746"/>
      <c r="F5299" s="746"/>
      <c r="G5299" s="746"/>
      <c r="H5299" s="746"/>
      <c r="I5299" s="746"/>
      <c r="J5299" s="746"/>
      <c r="K5299" s="746"/>
      <c r="L5299" s="746"/>
      <c r="M5299" s="746"/>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46"/>
      <c r="C5314" s="746"/>
      <c r="D5314" s="746"/>
      <c r="E5314" s="746"/>
      <c r="F5314" s="746"/>
      <c r="G5314" s="746"/>
      <c r="H5314" s="746"/>
      <c r="I5314" s="746"/>
      <c r="J5314" s="746"/>
      <c r="K5314" s="746"/>
      <c r="L5314" s="746"/>
      <c r="M5314" s="74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43"/>
      <c r="C5318" s="743"/>
      <c r="D5318" s="743"/>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43"/>
      <c r="C5340" s="743"/>
      <c r="D5340" s="743"/>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46"/>
      <c r="C5382" s="746"/>
      <c r="D5382" s="746"/>
      <c r="E5382" s="746"/>
      <c r="F5382" s="746"/>
      <c r="G5382" s="746"/>
      <c r="H5382" s="746"/>
      <c r="I5382" s="746"/>
      <c r="J5382" s="746"/>
      <c r="K5382" s="746"/>
      <c r="L5382" s="746"/>
      <c r="M5382" s="746"/>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46"/>
      <c r="C5472" s="746"/>
      <c r="D5472" s="746"/>
      <c r="E5472" s="746"/>
      <c r="F5472" s="746"/>
      <c r="G5472" s="746"/>
      <c r="H5472" s="746"/>
      <c r="I5472" s="746"/>
      <c r="J5472" s="746"/>
      <c r="K5472" s="746"/>
      <c r="L5472" s="746"/>
      <c r="M5472" s="746"/>
      <c r="N5472" s="137"/>
      <c r="O5472" s="137"/>
      <c r="P5472" s="278">
        <v>18350</v>
      </c>
      <c r="Q5472" s="25">
        <f>162.82/1125.2</f>
        <v>0.14470316388197652</v>
      </c>
      <c r="W5472" s="340">
        <f>(P5472*Q5472)*(1+U5472)</f>
        <v>2655.3030572342691</v>
      </c>
      <c r="X5472" s="535"/>
    </row>
    <row r="5473" spans="1:24" ht="15" hidden="1" customHeight="1">
      <c r="A5473" s="3">
        <v>43460</v>
      </c>
      <c r="B5473" s="746"/>
      <c r="C5473" s="746"/>
      <c r="D5473" s="746"/>
      <c r="E5473" s="746"/>
      <c r="F5473" s="746"/>
      <c r="G5473" s="746"/>
      <c r="H5473" s="746"/>
      <c r="I5473" s="746"/>
      <c r="J5473" s="746"/>
      <c r="K5473" s="746"/>
      <c r="L5473" s="746"/>
      <c r="M5473" s="746"/>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46"/>
      <c r="C5558" s="746"/>
      <c r="D5558" s="746"/>
      <c r="E5558" s="746"/>
      <c r="F5558" s="746"/>
      <c r="G5558" s="746"/>
      <c r="H5558" s="746"/>
      <c r="I5558" s="746"/>
      <c r="J5558" s="746"/>
      <c r="K5558" s="746"/>
      <c r="L5558" s="746"/>
      <c r="M5558" s="746"/>
      <c r="P5558" s="278"/>
      <c r="X5558" s="535"/>
    </row>
    <row r="5559" spans="1:24" ht="15" hidden="1" customHeight="1">
      <c r="A5559" s="3">
        <v>43577</v>
      </c>
      <c r="B5559" s="746"/>
      <c r="C5559" s="746"/>
      <c r="D5559" s="746"/>
      <c r="E5559" s="746"/>
      <c r="F5559" s="746"/>
      <c r="G5559" s="746"/>
      <c r="H5559" s="746"/>
      <c r="I5559" s="746"/>
      <c r="J5559" s="746"/>
      <c r="K5559" s="746"/>
      <c r="L5559" s="746"/>
      <c r="M5559" s="746"/>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46"/>
      <c r="C5570" s="746"/>
      <c r="D5570" s="746"/>
      <c r="E5570" s="746"/>
      <c r="F5570" s="746"/>
      <c r="G5570" s="746"/>
      <c r="H5570" s="746"/>
      <c r="I5570" s="746"/>
      <c r="J5570" s="746"/>
      <c r="K5570" s="746"/>
      <c r="L5570" s="746"/>
      <c r="M5570" s="74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46"/>
      <c r="C5585" s="746"/>
      <c r="D5585" s="746"/>
      <c r="E5585" s="746"/>
      <c r="F5585" s="746"/>
      <c r="G5585" s="746"/>
      <c r="H5585" s="746"/>
      <c r="I5585" s="746"/>
      <c r="J5585" s="746"/>
      <c r="K5585" s="746"/>
      <c r="L5585" s="746"/>
      <c r="M5585" s="746"/>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46"/>
      <c r="C5653" s="746"/>
      <c r="D5653" s="746"/>
      <c r="E5653" s="746"/>
      <c r="F5653" s="746"/>
      <c r="G5653" s="746"/>
      <c r="H5653" s="746"/>
      <c r="I5653" s="746"/>
      <c r="J5653" s="746"/>
      <c r="K5653" s="746"/>
      <c r="L5653" s="746"/>
      <c r="M5653" s="746"/>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67" t="s">
        <v>60</v>
      </c>
      <c r="C5744" s="746"/>
      <c r="D5744" s="746"/>
      <c r="E5744" s="746"/>
      <c r="F5744" s="746"/>
      <c r="G5744" s="746"/>
      <c r="H5744" s="746"/>
      <c r="I5744" s="746"/>
      <c r="J5744" s="746"/>
      <c r="K5744" s="746"/>
      <c r="L5744" s="746"/>
      <c r="M5744" s="746"/>
      <c r="O5744" s="137"/>
      <c r="P5744" s="278">
        <v>15200</v>
      </c>
      <c r="Q5744" s="25">
        <f>166.01/1163.7</f>
        <v>0.14265704219300507</v>
      </c>
      <c r="W5744" s="340">
        <f>(P5744*Q5744)*(1+U5744)</f>
        <v>2168.3870413336772</v>
      </c>
      <c r="X5744" s="535"/>
    </row>
    <row r="5745" spans="1:24" ht="15" hidden="1" customHeight="1">
      <c r="A5745" s="3">
        <v>43825</v>
      </c>
      <c r="B5745" s="746"/>
      <c r="C5745" s="746"/>
      <c r="D5745" s="746"/>
      <c r="E5745" s="746"/>
      <c r="F5745" s="746"/>
      <c r="G5745" s="746"/>
      <c r="H5745" s="746"/>
      <c r="I5745" s="746"/>
      <c r="J5745" s="746"/>
      <c r="K5745" s="746"/>
      <c r="L5745" s="746"/>
      <c r="M5745" s="746"/>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46" t="s">
        <v>61</v>
      </c>
      <c r="C5824" s="746"/>
      <c r="D5824" s="746"/>
      <c r="E5824" s="746"/>
      <c r="F5824" s="746"/>
      <c r="G5824" s="746"/>
      <c r="H5824" s="746"/>
      <c r="I5824" s="746"/>
      <c r="J5824" s="746"/>
      <c r="K5824" s="746"/>
      <c r="L5824" s="746"/>
      <c r="M5824" s="746"/>
      <c r="P5824" s="278">
        <v>14050</v>
      </c>
      <c r="Q5824" s="25">
        <f>172.07/1212.3</f>
        <v>0.14193681431988781</v>
      </c>
      <c r="W5824" s="340">
        <f t="shared" si="826"/>
        <v>1994.2122411944238</v>
      </c>
      <c r="X5824" s="535"/>
    </row>
    <row r="5825" spans="1:24" ht="15" hidden="1" customHeight="1">
      <c r="A5825" s="3">
        <v>43934</v>
      </c>
      <c r="B5825" s="746"/>
      <c r="C5825" s="746"/>
      <c r="D5825" s="746"/>
      <c r="E5825" s="746"/>
      <c r="F5825" s="746"/>
      <c r="G5825" s="746"/>
      <c r="H5825" s="746"/>
      <c r="I5825" s="746"/>
      <c r="J5825" s="746"/>
      <c r="K5825" s="746"/>
      <c r="L5825" s="746"/>
      <c r="M5825" s="746"/>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26"/>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27"/>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27"/>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46" t="s">
        <v>61</v>
      </c>
      <c r="C5845" s="746"/>
      <c r="D5845" s="746"/>
      <c r="E5845" s="746"/>
      <c r="F5845" s="746"/>
      <c r="G5845" s="746"/>
      <c r="H5845" s="746"/>
      <c r="I5845" s="746"/>
      <c r="J5845" s="746"/>
      <c r="K5845" s="746"/>
      <c r="L5845" s="746"/>
      <c r="M5845" s="746"/>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46" t="s">
        <v>61</v>
      </c>
      <c r="C5856" s="746"/>
      <c r="D5856" s="746"/>
      <c r="E5856" s="746"/>
      <c r="F5856" s="746"/>
      <c r="G5856" s="746"/>
      <c r="H5856" s="746"/>
      <c r="I5856" s="746"/>
      <c r="J5856" s="746"/>
      <c r="K5856" s="746"/>
      <c r="L5856" s="746"/>
      <c r="M5856" s="746"/>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46" t="s">
        <v>61</v>
      </c>
      <c r="C5929" s="746"/>
      <c r="D5929" s="746"/>
      <c r="E5929" s="746"/>
      <c r="F5929" s="746"/>
      <c r="G5929" s="746"/>
      <c r="H5929" s="746"/>
      <c r="I5929" s="746"/>
      <c r="J5929" s="746"/>
      <c r="K5929" s="746"/>
      <c r="L5929" s="746"/>
      <c r="M5929" s="746"/>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45"/>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45"/>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24"/>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42"/>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42"/>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42"/>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42"/>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42"/>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46" t="s">
        <v>61</v>
      </c>
      <c r="C6017" s="746"/>
      <c r="D6017" s="746"/>
      <c r="E6017" s="746"/>
      <c r="F6017" s="746"/>
      <c r="G6017" s="746"/>
      <c r="H6017" s="746"/>
      <c r="I6017" s="746"/>
      <c r="J6017" s="746"/>
      <c r="K6017" s="746"/>
      <c r="L6017" s="746"/>
      <c r="M6017" s="746"/>
      <c r="X6017" s="535"/>
    </row>
    <row r="6018" spans="1:24" ht="15" hidden="1" customHeight="1">
      <c r="A6018" s="3">
        <v>44193</v>
      </c>
      <c r="B6018" s="746"/>
      <c r="C6018" s="746"/>
      <c r="D6018" s="746"/>
      <c r="E6018" s="746"/>
      <c r="F6018" s="746"/>
      <c r="G6018" s="746"/>
      <c r="H6018" s="746"/>
      <c r="I6018" s="746"/>
      <c r="J6018" s="746"/>
      <c r="K6018" s="746"/>
      <c r="L6018" s="746"/>
      <c r="M6018" s="746"/>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45"/>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23"/>
      <c r="Q6052" s="745"/>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23"/>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23"/>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23"/>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23"/>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46" t="s">
        <v>61</v>
      </c>
      <c r="C6090" s="746"/>
      <c r="D6090" s="746"/>
      <c r="E6090" s="746"/>
      <c r="F6090" s="746"/>
      <c r="G6090" s="746"/>
      <c r="H6090" s="746"/>
      <c r="I6090" s="746"/>
      <c r="J6090" s="746"/>
      <c r="K6090" s="746"/>
      <c r="L6090" s="746"/>
      <c r="M6090" s="746"/>
      <c r="P6090" s="278">
        <v>15100</v>
      </c>
      <c r="Q6090" s="25">
        <f>171.66/1127.5</f>
        <v>0.15224833702882484</v>
      </c>
      <c r="W6090" s="340">
        <f t="shared" ref="W6090:W6093" si="1185">(P6090*Q6090)*(1+U6090)</f>
        <v>2298.949889135255</v>
      </c>
      <c r="X6090" s="535"/>
    </row>
    <row r="6091" spans="1:24" ht="15" hidden="1" customHeight="1">
      <c r="A6091" s="3">
        <v>44291</v>
      </c>
      <c r="B6091" s="746"/>
      <c r="C6091" s="746"/>
      <c r="D6091" s="746"/>
      <c r="E6091" s="746"/>
      <c r="F6091" s="746"/>
      <c r="G6091" s="746"/>
      <c r="H6091" s="746"/>
      <c r="I6091" s="746"/>
      <c r="J6091" s="746"/>
      <c r="K6091" s="746"/>
      <c r="L6091" s="746"/>
      <c r="M6091" s="746"/>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50" t="s">
        <v>62</v>
      </c>
      <c r="C6112" s="750"/>
      <c r="D6112" s="750"/>
      <c r="E6112" s="750"/>
      <c r="F6112" s="750"/>
      <c r="G6112" s="750"/>
      <c r="H6112" s="750"/>
      <c r="I6112" s="750"/>
      <c r="J6112" s="750"/>
      <c r="K6112" s="750"/>
      <c r="L6112" s="750"/>
      <c r="M6112" s="750"/>
      <c r="N6112" s="750"/>
      <c r="O6112" s="750"/>
      <c r="P6112" s="750"/>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21"/>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21"/>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46" t="s">
        <v>61</v>
      </c>
      <c r="C6132" s="746"/>
      <c r="D6132" s="746"/>
      <c r="E6132" s="746"/>
      <c r="F6132" s="746"/>
      <c r="G6132" s="746"/>
      <c r="H6132" s="746"/>
      <c r="I6132" s="746"/>
      <c r="J6132" s="746"/>
      <c r="K6132" s="746"/>
      <c r="L6132" s="746"/>
      <c r="M6132" s="746"/>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46" t="s">
        <v>61</v>
      </c>
      <c r="C6200" s="825"/>
      <c r="D6200" s="825"/>
      <c r="E6200" s="825"/>
      <c r="F6200" s="825"/>
      <c r="G6200" s="825"/>
      <c r="H6200" s="825"/>
      <c r="I6200" s="825"/>
      <c r="J6200" s="825"/>
      <c r="K6200" s="825"/>
      <c r="L6200" s="825"/>
      <c r="M6200" s="825"/>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46" t="s">
        <v>61</v>
      </c>
      <c r="C6289" s="828"/>
      <c r="D6289" s="828"/>
      <c r="E6289" s="828"/>
      <c r="F6289" s="828"/>
      <c r="G6289" s="828"/>
      <c r="H6289" s="828"/>
      <c r="I6289" s="828"/>
      <c r="J6289" s="828"/>
      <c r="K6289" s="828"/>
      <c r="L6289" s="828"/>
      <c r="M6289" s="828"/>
      <c r="P6289" s="278">
        <v>15225</v>
      </c>
      <c r="Q6289" s="25">
        <f>186.09/1186.2</f>
        <v>0.15687910976226604</v>
      </c>
      <c r="W6289" s="340">
        <f t="shared" si="1300"/>
        <v>2388.4844461305006</v>
      </c>
      <c r="X6289" s="535"/>
    </row>
    <row r="6290" spans="1:24" ht="15" hidden="1" customHeight="1">
      <c r="A6290" s="3">
        <v>44558</v>
      </c>
      <c r="B6290" s="828"/>
      <c r="C6290" s="828"/>
      <c r="D6290" s="828"/>
      <c r="E6290" s="828"/>
      <c r="F6290" s="828"/>
      <c r="G6290" s="828"/>
      <c r="H6290" s="828"/>
      <c r="I6290" s="828"/>
      <c r="J6290" s="828"/>
      <c r="K6290" s="828"/>
      <c r="L6290" s="828"/>
      <c r="M6290" s="828"/>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customHeight="1">
      <c r="A6295" s="3">
        <v>44564</v>
      </c>
      <c r="B6295" s="750" t="s">
        <v>61</v>
      </c>
      <c r="C6295" s="829"/>
      <c r="D6295" s="829"/>
      <c r="E6295" s="829"/>
      <c r="F6295" s="829"/>
      <c r="G6295" s="829"/>
      <c r="H6295" s="829"/>
      <c r="I6295" s="829"/>
      <c r="J6295" s="829"/>
      <c r="K6295" s="829"/>
      <c r="L6295" s="829"/>
      <c r="M6295" s="829"/>
      <c r="P6295" s="278"/>
      <c r="Q6295" s="25">
        <f>187.36/1190.8</f>
        <v>0.15733960362781324</v>
      </c>
      <c r="W6295" s="340">
        <f t="shared" si="1300"/>
        <v>0</v>
      </c>
      <c r="X6295" s="535"/>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customHeight="1">
      <c r="A6372" s="3">
        <v>44666</v>
      </c>
      <c r="B6372" s="746" t="s">
        <v>61</v>
      </c>
      <c r="C6372" s="828"/>
      <c r="D6372" s="828"/>
      <c r="E6372" s="828"/>
      <c r="F6372" s="828"/>
      <c r="G6372" s="828"/>
      <c r="H6372" s="828"/>
      <c r="I6372" s="828"/>
      <c r="J6372" s="828"/>
      <c r="K6372" s="828"/>
      <c r="L6372" s="828"/>
      <c r="M6372" s="828"/>
      <c r="P6372" s="278">
        <v>15325</v>
      </c>
      <c r="Q6372" s="25">
        <f>192.79/1230.1</f>
        <v>0.15672709535810098</v>
      </c>
      <c r="W6372" s="340">
        <f t="shared" si="1314"/>
        <v>2401.8427363628975</v>
      </c>
      <c r="X6372" s="535" t="e">
        <f t="shared" ref="X6372:X6373" si="1319">P6372/K6372</f>
        <v>#DIV/0!</v>
      </c>
    </row>
    <row r="6373" spans="1:24" ht="15" customHeight="1">
      <c r="A6373" s="3">
        <v>44669</v>
      </c>
      <c r="B6373" s="828"/>
      <c r="C6373" s="828"/>
      <c r="D6373" s="828"/>
      <c r="E6373" s="828"/>
      <c r="F6373" s="828"/>
      <c r="G6373" s="828"/>
      <c r="H6373" s="828"/>
      <c r="I6373" s="828"/>
      <c r="J6373" s="828"/>
      <c r="K6373" s="828"/>
      <c r="L6373" s="828"/>
      <c r="M6373" s="828"/>
      <c r="P6373" s="278">
        <v>15475</v>
      </c>
      <c r="Q6373" s="25">
        <f>193.24/1232.8</f>
        <v>0.15674886437378327</v>
      </c>
      <c r="W6373" s="340">
        <f t="shared" si="1314"/>
        <v>2425.6886761842961</v>
      </c>
      <c r="X6373" s="535"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customHeight="1">
      <c r="A6384" s="3">
        <v>44683</v>
      </c>
      <c r="B6384" s="750" t="s">
        <v>61</v>
      </c>
      <c r="C6384" s="750"/>
      <c r="D6384" s="750"/>
      <c r="E6384" s="750"/>
      <c r="F6384" s="750"/>
      <c r="G6384" s="750"/>
      <c r="H6384" s="750"/>
      <c r="I6384" s="750"/>
      <c r="J6384" s="750"/>
      <c r="K6384" s="750"/>
      <c r="L6384" s="750"/>
      <c r="M6384" s="750"/>
      <c r="P6384" s="824"/>
      <c r="Q6384" s="25">
        <f>189.55/1265.8</f>
        <v>0.14974719544951812</v>
      </c>
      <c r="W6384" s="340">
        <f t="shared" ref="W6384:W6385" si="1335">(P6384*Q6384)*(1+U6384)</f>
        <v>0</v>
      </c>
      <c r="X6384" s="535"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42"/>
      <c r="Q6385" s="25">
        <f>189.51/1265.7</f>
        <v>0.14972742356008531</v>
      </c>
      <c r="W6385" s="340">
        <f t="shared" si="1335"/>
        <v>0</v>
      </c>
      <c r="X6385" s="535">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42"/>
      <c r="W6386" s="340">
        <f t="shared" ref="W6386:W6394" si="1340">(P6386*Q6386)*(1+U6386)</f>
        <v>0</v>
      </c>
      <c r="X6386" s="535">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customHeight="1">
      <c r="A6408" s="3">
        <v>44714</v>
      </c>
      <c r="B6408" s="746" t="s">
        <v>61</v>
      </c>
      <c r="C6408" s="746"/>
      <c r="D6408" s="746"/>
      <c r="E6408" s="746"/>
      <c r="F6408" s="746"/>
      <c r="G6408" s="746"/>
      <c r="H6408" s="746"/>
      <c r="I6408" s="746"/>
      <c r="J6408" s="746"/>
      <c r="K6408" s="746"/>
      <c r="L6408" s="746"/>
      <c r="M6408" s="746"/>
      <c r="P6408" s="278">
        <v>14975</v>
      </c>
      <c r="Q6408" s="25">
        <f>186.69/1251.2</f>
        <v>0.14920875959079283</v>
      </c>
      <c r="W6408" s="340">
        <f t="shared" ref="W6408" si="1371">(P6408*Q6408)*(1+U6408)</f>
        <v>2234.4011748721227</v>
      </c>
      <c r="X6408" s="535" t="e">
        <f t="shared" ref="X6408" si="1372">P6408/K6408</f>
        <v>#DIV/0!</v>
      </c>
    </row>
    <row r="6409" spans="1:24" ht="15" customHeight="1">
      <c r="A6409" s="3">
        <v>44715</v>
      </c>
      <c r="B6409" s="746"/>
      <c r="C6409" s="746"/>
      <c r="D6409" s="746"/>
      <c r="E6409" s="746"/>
      <c r="F6409" s="746"/>
      <c r="G6409" s="746"/>
      <c r="H6409" s="746"/>
      <c r="I6409" s="746"/>
      <c r="J6409" s="746"/>
      <c r="K6409" s="746"/>
      <c r="L6409" s="746"/>
      <c r="M6409" s="746"/>
      <c r="P6409" s="278">
        <v>14975</v>
      </c>
      <c r="W6409" s="340">
        <f t="shared" ref="W6409:W6419" si="1373">(P6409*Q6409)*(1+U6409)</f>
        <v>0</v>
      </c>
      <c r="X6409" s="535"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customHeight="1">
      <c r="A6472" s="3">
        <v>44802</v>
      </c>
      <c r="B6472" s="746" t="s">
        <v>61</v>
      </c>
      <c r="C6472" s="746"/>
      <c r="D6472" s="746"/>
      <c r="E6472" s="746"/>
      <c r="F6472" s="746"/>
      <c r="G6472" s="746"/>
      <c r="H6472" s="746"/>
      <c r="I6472" s="746"/>
      <c r="J6472" s="746"/>
      <c r="K6472" s="746"/>
      <c r="L6472" s="746"/>
      <c r="M6472" s="74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24"/>
      <c r="Q6499" s="25">
        <f>201.26/1432.1</f>
        <v>0.14053487884924237</v>
      </c>
      <c r="W6499" s="340">
        <f>(P6499*Q6499)*(1+U6499)</f>
        <v>0</v>
      </c>
      <c r="X6499" s="532">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42"/>
      <c r="Q6500" s="25">
        <f>201.79/1431.2</f>
        <v>0.14099357182783678</v>
      </c>
      <c r="W6500" s="340">
        <f t="shared" ref="W6500" si="1572">(P6500*Q6500)*(1+U6500)</f>
        <v>0</v>
      </c>
      <c r="X6500" s="532">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42"/>
      <c r="Q6501" s="25">
        <f>201.52/1419.1</f>
        <v>0.14200549644140653</v>
      </c>
      <c r="W6501" s="340">
        <f>(P6501*Q6501)*(1+U6501)</f>
        <v>0</v>
      </c>
      <c r="X6501" s="532">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42"/>
      <c r="Q6502" s="25">
        <f>199.4/1404.2</f>
        <v>0.14200256373735934</v>
      </c>
      <c r="W6502" s="340">
        <f>(P6502*Q6502)*(1+U6502)</f>
        <v>0</v>
      </c>
      <c r="X6502" s="532">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42"/>
      <c r="W6503" s="340">
        <f t="shared" ref="W6503:W6504" si="1576">(P6503*Q6503)*(1+U6503)</f>
        <v>0</v>
      </c>
      <c r="X6503" s="532">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customHeight="1">
      <c r="A6561" s="3">
        <v>44921</v>
      </c>
      <c r="B6561" s="746" t="s">
        <v>61</v>
      </c>
      <c r="C6561" s="746"/>
      <c r="D6561" s="746"/>
      <c r="E6561" s="746"/>
      <c r="F6561" s="746"/>
      <c r="G6561" s="746"/>
      <c r="H6561" s="746"/>
      <c r="I6561" s="746"/>
      <c r="J6561" s="746"/>
      <c r="K6561" s="746"/>
      <c r="L6561" s="746"/>
      <c r="M6561" s="746"/>
      <c r="N6561" s="538"/>
      <c r="O6561" s="276"/>
      <c r="P6561" s="278">
        <v>15825</v>
      </c>
      <c r="Q6561" s="25">
        <f>182.61/1276.4</f>
        <v>0.14306643685365089</v>
      </c>
      <c r="W6561" s="340">
        <f t="shared" ref="W6561" si="1752">(P6561*Q6561)*(1+U6561)</f>
        <v>2264.0263632090255</v>
      </c>
      <c r="X6561" s="532" t="e">
        <f>P6561/K6561</f>
        <v>#DIV/0!</v>
      </c>
    </row>
    <row r="6562" spans="1:24" ht="15" customHeight="1">
      <c r="A6562" s="3">
        <v>44922</v>
      </c>
      <c r="B6562" s="746"/>
      <c r="C6562" s="746"/>
      <c r="D6562" s="746"/>
      <c r="E6562" s="746"/>
      <c r="F6562" s="746"/>
      <c r="G6562" s="746"/>
      <c r="H6562" s="746"/>
      <c r="I6562" s="746"/>
      <c r="J6562" s="746"/>
      <c r="K6562" s="746"/>
      <c r="L6562" s="746"/>
      <c r="M6562" s="746"/>
      <c r="N6562" s="538"/>
      <c r="O6562" s="276"/>
      <c r="P6562" s="278">
        <v>15875</v>
      </c>
      <c r="Q6562" s="25">
        <f>181.75/1268.3</f>
        <v>0.14330205787274305</v>
      </c>
      <c r="W6562" s="340">
        <f t="shared" ref="W6562:W6563" si="1753">(P6562*Q6562)*(1+U6562)</f>
        <v>2274.9201687297959</v>
      </c>
      <c r="X6562" s="532"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50" t="s">
        <v>61</v>
      </c>
      <c r="C6567" s="750"/>
      <c r="D6567" s="750"/>
      <c r="E6567" s="750"/>
      <c r="F6567" s="750"/>
      <c r="G6567" s="750"/>
      <c r="H6567" s="750"/>
      <c r="I6567" s="750"/>
      <c r="J6567" s="750"/>
      <c r="K6567" s="750"/>
      <c r="L6567" s="750"/>
      <c r="M6567" s="750"/>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42"/>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42"/>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42"/>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42"/>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42"/>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46"/>
      <c r="C6639" s="746"/>
      <c r="D6639" s="746"/>
      <c r="E6639" s="746"/>
      <c r="F6639" s="746"/>
      <c r="G6639" s="746"/>
      <c r="H6639" s="746"/>
      <c r="I6639" s="746"/>
      <c r="J6639" s="746"/>
      <c r="K6639" s="746"/>
      <c r="L6639" s="746"/>
      <c r="M6639" s="746"/>
      <c r="P6639" s="278">
        <v>15175</v>
      </c>
      <c r="Q6639" s="25">
        <f>191.61/1318.9</f>
        <v>0.14528015770718022</v>
      </c>
      <c r="W6639" s="340">
        <f t="shared" si="1896"/>
        <v>2204.6263932064599</v>
      </c>
      <c r="X6639" s="532" t="e">
        <f t="shared" si="1897"/>
        <v>#DIV/0!</v>
      </c>
    </row>
    <row r="6640" spans="1:25" ht="15" customHeight="1">
      <c r="A6640" s="3">
        <v>45026</v>
      </c>
      <c r="B6640" s="746"/>
      <c r="C6640" s="746"/>
      <c r="D6640" s="746"/>
      <c r="E6640" s="746"/>
      <c r="F6640" s="746"/>
      <c r="G6640" s="746"/>
      <c r="H6640" s="746"/>
      <c r="I6640" s="746"/>
      <c r="J6640" s="746"/>
      <c r="K6640" s="746"/>
      <c r="L6640" s="746"/>
      <c r="M6640" s="746"/>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46"/>
      <c r="C6656" s="746"/>
      <c r="D6656" s="746"/>
      <c r="E6656" s="746"/>
      <c r="F6656" s="746"/>
      <c r="G6656" s="746"/>
      <c r="H6656" s="746"/>
      <c r="I6656" s="746"/>
      <c r="J6656" s="746"/>
      <c r="K6656" s="746"/>
      <c r="L6656" s="746"/>
      <c r="M6656" s="746"/>
      <c r="P6656" s="744"/>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45"/>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45"/>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46" t="s">
        <v>61</v>
      </c>
      <c r="C6661" s="746"/>
      <c r="D6661" s="746"/>
      <c r="E6661" s="746"/>
      <c r="F6661" s="746"/>
      <c r="G6661" s="746"/>
      <c r="H6661" s="746"/>
      <c r="I6661" s="746"/>
      <c r="J6661" s="746"/>
      <c r="K6661" s="746"/>
      <c r="L6661" s="746"/>
      <c r="M6661" s="746"/>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46"/>
      <c r="C6676" s="746"/>
      <c r="D6676" s="746"/>
      <c r="E6676" s="746"/>
      <c r="F6676" s="746"/>
      <c r="G6676" s="746"/>
      <c r="H6676" s="746"/>
      <c r="I6676" s="746"/>
      <c r="J6676" s="746"/>
      <c r="K6676" s="746"/>
      <c r="L6676" s="746"/>
      <c r="M6676" s="746"/>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42"/>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42"/>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8"/>
      <c r="O6709" s="565"/>
      <c r="P6709" s="637">
        <v>15275</v>
      </c>
      <c r="Q6709" s="25">
        <f>179.26/1295</f>
        <v>0.13842471042471041</v>
      </c>
      <c r="W6709" s="340">
        <f t="shared" ref="W6709" si="2036">(P6709*Q6709)*(1+U6709)</f>
        <v>2114.4374517374517</v>
      </c>
      <c r="X6709" s="532">
        <f t="shared" ref="X6709" si="2037">P6709/K6709</f>
        <v>7.3721042471042475</v>
      </c>
    </row>
    <row r="6710" spans="1:24" ht="15" customHeight="1">
      <c r="A6710" s="739">
        <v>45119</v>
      </c>
      <c r="B6710" s="4">
        <v>43550</v>
      </c>
      <c r="C6710" s="738">
        <v>0</v>
      </c>
      <c r="D6710" s="738">
        <v>1200</v>
      </c>
      <c r="E6710" s="738">
        <v>45675</v>
      </c>
      <c r="F6710" s="4">
        <v>0</v>
      </c>
      <c r="G6710" s="4">
        <v>125</v>
      </c>
      <c r="H6710" s="10">
        <v>2450</v>
      </c>
      <c r="I6710" s="130">
        <f t="shared" ref="I6710" si="2038">H6710/E6710</f>
        <v>5.3639846743295021E-2</v>
      </c>
      <c r="J6710" s="738">
        <v>118962</v>
      </c>
      <c r="K6710" s="22">
        <v>2077</v>
      </c>
      <c r="L6710" s="6">
        <v>2071</v>
      </c>
      <c r="M6710" s="137">
        <f t="shared" ref="M6710" si="2039">L6710-K6710</f>
        <v>-6</v>
      </c>
      <c r="N6710" s="537">
        <f>AVERAGE($K$6703:K6710)</f>
        <v>2079.5625</v>
      </c>
      <c r="O6710" s="473">
        <f>AVERAGE($K$6567:K6710)</f>
        <v>2126.246212121212</v>
      </c>
      <c r="P6710" s="637">
        <v>15225</v>
      </c>
      <c r="Q6710" s="25">
        <f>178.82/1284.2</f>
        <v>0.13924622332969941</v>
      </c>
      <c r="W6710" s="340">
        <f t="shared" ref="W6710" si="2040">(P6710*Q6710)*(1+U6710)</f>
        <v>2120.0237501946735</v>
      </c>
      <c r="X6710" s="532">
        <f t="shared" ref="X6710" si="2041">P6710/K6710</f>
        <v>7.3302840635532016</v>
      </c>
    </row>
    <row r="6711" spans="1:24" ht="15" customHeight="1">
      <c r="J6711" s="5"/>
      <c r="M6711" s="137"/>
    </row>
    <row r="6712" spans="1:24" ht="15" customHeight="1">
      <c r="J6712" s="5"/>
      <c r="M6712" s="137"/>
    </row>
    <row r="6713" spans="1:24" ht="15" customHeight="1">
      <c r="J6713" s="5"/>
      <c r="M6713" s="137"/>
    </row>
    <row r="6714" spans="1:24" ht="15" customHeight="1">
      <c r="J6714" s="5"/>
      <c r="M6714" s="137"/>
    </row>
    <row r="6715" spans="1:24" ht="15" customHeight="1">
      <c r="J6715" s="5"/>
      <c r="M6715" s="137"/>
    </row>
    <row r="6716" spans="1:24" ht="15" customHeight="1">
      <c r="J6716" s="5"/>
      <c r="M6716" s="137"/>
    </row>
    <row r="6717" spans="1:24" ht="15" customHeight="1">
      <c r="J6717" s="5"/>
      <c r="M6717" s="137"/>
    </row>
    <row r="6718" spans="1:24" ht="15" customHeight="1">
      <c r="J6718" s="5"/>
      <c r="M6718" s="137"/>
    </row>
    <row r="6719" spans="1:24" ht="15" customHeight="1">
      <c r="J6719" s="5"/>
      <c r="M6719" s="137"/>
    </row>
    <row r="6720" spans="1:24" ht="15" customHeight="1">
      <c r="J6720" s="5"/>
      <c r="M6720" s="137"/>
    </row>
    <row r="6721" spans="10:13" ht="15" customHeight="1">
      <c r="J6721" s="5"/>
      <c r="M6721" s="137"/>
    </row>
    <row r="6722" spans="10:13" ht="15" customHeight="1">
      <c r="J6722" s="5"/>
      <c r="M6722" s="137"/>
    </row>
    <row r="6723" spans="10:13" ht="15" customHeight="1">
      <c r="J6723" s="5"/>
      <c r="M6723" s="137"/>
    </row>
    <row r="6724" spans="10:13" ht="15" customHeight="1">
      <c r="J6724" s="5"/>
      <c r="M6724" s="137"/>
    </row>
    <row r="6725" spans="10:13" ht="15" customHeight="1">
      <c r="J6725" s="5"/>
      <c r="M6725" s="137"/>
    </row>
    <row r="6726" spans="10:13" ht="15" customHeight="1">
      <c r="J6726" s="5"/>
      <c r="M6726" s="137"/>
    </row>
    <row r="6727" spans="10:13" ht="15" customHeight="1">
      <c r="J6727" s="5"/>
      <c r="M6727" s="137"/>
    </row>
    <row r="6728" spans="10:13" ht="15" customHeight="1">
      <c r="J6728" s="5"/>
      <c r="M6728" s="137"/>
    </row>
    <row r="6729" spans="10:13" ht="15" customHeight="1">
      <c r="J6729" s="5"/>
      <c r="M6729" s="137"/>
    </row>
    <row r="6730" spans="10:13" ht="15" customHeight="1">
      <c r="J6730" s="5"/>
      <c r="M6730" s="137"/>
    </row>
    <row r="6731" spans="10:13" ht="15" customHeight="1">
      <c r="J6731" s="5"/>
      <c r="M6731" s="137"/>
    </row>
    <row r="6732" spans="10:13" ht="15" customHeight="1">
      <c r="J6732" s="5"/>
      <c r="M6732" s="137"/>
    </row>
    <row r="6733" spans="10:13" ht="15" customHeight="1">
      <c r="J6733" s="5"/>
      <c r="M6733" s="137"/>
    </row>
    <row r="6734" spans="10:13" ht="15" customHeight="1">
      <c r="J6734" s="5"/>
      <c r="M6734" s="137"/>
    </row>
    <row r="6735" spans="10:13" ht="15" customHeight="1">
      <c r="J6735" s="5"/>
      <c r="M6735" s="137"/>
    </row>
    <row r="6736" spans="10:13"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F4144" sqref="F4144"/>
    </sheetView>
  </sheetViews>
  <sheetFormatPr defaultColWidth="8.8984375" defaultRowHeight="15" customHeight="1"/>
  <cols>
    <col min="1" max="1" width="10.3984375" style="409" customWidth="1"/>
    <col min="2" max="2" width="9.296875" style="410" customWidth="1"/>
    <col min="3" max="3" width="9.3984375" style="410" customWidth="1"/>
    <col min="4" max="4" width="8" style="411" customWidth="1"/>
    <col min="5" max="6" width="9.59765625" style="412" customWidth="1"/>
    <col min="7" max="7" width="9.19921875" style="413" hidden="1" customWidth="1"/>
    <col min="8" max="8" width="8" style="401" hidden="1" customWidth="1"/>
    <col min="9" max="9" width="9.19921875" style="402" hidden="1" customWidth="1"/>
    <col min="10" max="16384" width="8.8984375" style="403"/>
  </cols>
  <sheetData>
    <row r="1" spans="1:9" ht="15" customHeight="1">
      <c r="A1" s="837" t="s">
        <v>64</v>
      </c>
      <c r="B1" s="837"/>
      <c r="C1" s="837"/>
      <c r="D1" s="837"/>
      <c r="E1" s="837"/>
      <c r="F1" s="837"/>
      <c r="G1" s="837"/>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38" t="s">
        <v>73</v>
      </c>
      <c r="C68" s="838"/>
      <c r="D68" s="838"/>
    </row>
    <row r="69" spans="1:4" ht="15" customHeight="1">
      <c r="A69" s="409">
        <v>39181</v>
      </c>
      <c r="B69" s="838"/>
      <c r="C69" s="838"/>
      <c r="D69" s="838"/>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39" t="s">
        <v>25</v>
      </c>
      <c r="B103" s="839"/>
      <c r="C103" s="839"/>
      <c r="D103" s="839"/>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32" t="s">
        <v>74</v>
      </c>
      <c r="C313" s="832"/>
      <c r="D313" s="832"/>
      <c r="E313" s="832"/>
      <c r="F313" s="832"/>
      <c r="G313" s="832"/>
      <c r="H313" s="427"/>
      <c r="I313" s="427"/>
      <c r="J313" s="427"/>
      <c r="K313" s="427"/>
    </row>
    <row r="314" spans="1:11" ht="15" customHeight="1">
      <c r="A314" s="424">
        <v>39531</v>
      </c>
      <c r="B314" s="832"/>
      <c r="C314" s="832"/>
      <c r="D314" s="832"/>
      <c r="E314" s="832"/>
      <c r="F314" s="832"/>
      <c r="G314" s="832"/>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32" t="s">
        <v>75</v>
      </c>
      <c r="C344" s="832"/>
      <c r="D344" s="832"/>
      <c r="E344" s="832"/>
      <c r="F344" s="832"/>
      <c r="G344" s="832"/>
      <c r="H344" s="832"/>
      <c r="I344" s="832"/>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32" t="s">
        <v>76</v>
      </c>
      <c r="C359" s="832"/>
      <c r="D359" s="832"/>
      <c r="E359" s="832"/>
      <c r="F359" s="832"/>
      <c r="G359" s="832"/>
      <c r="H359" s="832"/>
      <c r="I359" s="832"/>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32" t="s">
        <v>77</v>
      </c>
      <c r="C424" s="832"/>
      <c r="D424" s="832"/>
      <c r="E424" s="832"/>
      <c r="F424" s="832"/>
      <c r="G424" s="832"/>
      <c r="H424" s="832"/>
      <c r="I424" s="832"/>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32" t="s">
        <v>78</v>
      </c>
      <c r="C511" s="832"/>
      <c r="D511" s="832"/>
      <c r="E511" s="832"/>
      <c r="F511" s="832"/>
      <c r="G511" s="832"/>
      <c r="H511" s="832"/>
      <c r="I511" s="832"/>
      <c r="J511" s="832"/>
      <c r="K511" s="832"/>
    </row>
    <row r="512" spans="1:11" ht="15" customHeight="1">
      <c r="A512" s="424">
        <v>39807</v>
      </c>
      <c r="B512" s="832"/>
      <c r="C512" s="832"/>
      <c r="D512" s="832"/>
      <c r="E512" s="832"/>
      <c r="F512" s="832"/>
      <c r="G512" s="832"/>
      <c r="H512" s="832"/>
      <c r="I512" s="832"/>
      <c r="J512" s="832"/>
      <c r="K512" s="832"/>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32" t="s">
        <v>79</v>
      </c>
      <c r="C587" s="832"/>
      <c r="D587" s="832"/>
      <c r="E587" s="832"/>
      <c r="F587" s="832"/>
      <c r="G587" s="832"/>
      <c r="H587" s="832"/>
      <c r="I587" s="832"/>
    </row>
    <row r="588" spans="1:9" ht="15" customHeight="1">
      <c r="A588" s="424">
        <v>39916</v>
      </c>
      <c r="B588" s="832"/>
      <c r="C588" s="832"/>
      <c r="D588" s="832"/>
      <c r="E588" s="832"/>
      <c r="F588" s="832"/>
      <c r="G588" s="832"/>
      <c r="H588" s="832"/>
      <c r="I588" s="832"/>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40" t="s">
        <v>80</v>
      </c>
      <c r="C603" s="840"/>
      <c r="D603" s="840"/>
      <c r="E603" s="840"/>
      <c r="F603" s="840"/>
      <c r="G603" s="840"/>
      <c r="H603" s="840"/>
      <c r="I603" s="840"/>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40" t="s">
        <v>81</v>
      </c>
      <c r="C618" s="840"/>
      <c r="D618" s="840"/>
      <c r="E618" s="840"/>
      <c r="F618" s="840"/>
      <c r="G618" s="840"/>
      <c r="H618" s="840"/>
      <c r="I618" s="840"/>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41" t="s">
        <v>82</v>
      </c>
      <c r="C771" s="841"/>
      <c r="D771" s="841"/>
      <c r="E771" s="841"/>
      <c r="F771" s="841"/>
      <c r="G771" s="841"/>
      <c r="H771" s="841"/>
      <c r="I771" s="841"/>
    </row>
    <row r="772" spans="1:9" ht="15" customHeight="1">
      <c r="A772" s="409">
        <v>40175</v>
      </c>
      <c r="B772" s="841"/>
      <c r="C772" s="841"/>
      <c r="D772" s="841"/>
      <c r="E772" s="841"/>
      <c r="F772" s="841"/>
      <c r="G772" s="841"/>
      <c r="H772" s="841"/>
      <c r="I772" s="841"/>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41" t="s">
        <v>83</v>
      </c>
      <c r="C840" s="841"/>
      <c r="D840" s="841"/>
      <c r="E840" s="841"/>
      <c r="F840" s="841"/>
      <c r="G840" s="841"/>
      <c r="H840" s="841"/>
      <c r="I840" s="841"/>
    </row>
    <row r="841" spans="1:9" ht="15" customHeight="1">
      <c r="A841" s="409">
        <v>40273</v>
      </c>
      <c r="B841" s="841"/>
      <c r="C841" s="841"/>
      <c r="D841" s="841"/>
      <c r="E841" s="841"/>
      <c r="F841" s="841"/>
      <c r="G841" s="841"/>
      <c r="H841" s="841"/>
      <c r="I841" s="841"/>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42" t="s">
        <v>84</v>
      </c>
      <c r="C880" s="842"/>
      <c r="D880" s="842"/>
      <c r="E880" s="842"/>
      <c r="F880" s="842"/>
      <c r="G880" s="842"/>
      <c r="H880" s="842"/>
      <c r="I880" s="842"/>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40" t="s">
        <v>84</v>
      </c>
      <c r="C945" s="840"/>
      <c r="D945" s="840"/>
      <c r="E945" s="840"/>
      <c r="F945" s="840"/>
      <c r="G945" s="840"/>
      <c r="H945" s="840"/>
      <c r="I945" s="840"/>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41" t="s">
        <v>83</v>
      </c>
      <c r="C1030" s="841"/>
      <c r="D1030" s="841"/>
      <c r="E1030" s="841"/>
      <c r="F1030" s="841"/>
      <c r="G1030" s="841"/>
      <c r="H1030" s="841"/>
      <c r="I1030" s="841"/>
    </row>
    <row r="1031" spans="1:9" ht="15" customHeight="1">
      <c r="A1031" s="409">
        <v>40540</v>
      </c>
      <c r="B1031" s="841"/>
      <c r="C1031" s="841"/>
      <c r="D1031" s="841"/>
      <c r="E1031" s="841"/>
      <c r="F1031" s="841"/>
      <c r="G1031" s="841"/>
      <c r="H1031" s="841"/>
      <c r="I1031" s="841"/>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43" t="s">
        <v>84</v>
      </c>
      <c r="C1035" s="843"/>
      <c r="D1035" s="843"/>
      <c r="E1035" s="843"/>
      <c r="F1035" s="843"/>
      <c r="G1035" s="843"/>
      <c r="H1035" s="843"/>
      <c r="I1035" s="843"/>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41" t="s">
        <v>83</v>
      </c>
      <c r="C1114" s="841"/>
      <c r="D1114" s="841"/>
      <c r="E1114" s="841"/>
      <c r="F1114" s="841"/>
      <c r="G1114" s="841"/>
      <c r="H1114" s="841"/>
      <c r="I1114" s="841"/>
    </row>
    <row r="1115" spans="1:9" ht="15" customHeight="1">
      <c r="A1115" s="409">
        <v>40658</v>
      </c>
      <c r="B1115" s="841"/>
      <c r="C1115" s="841"/>
      <c r="D1115" s="841"/>
      <c r="E1115" s="841"/>
      <c r="F1115" s="841"/>
      <c r="G1115" s="841"/>
      <c r="H1115" s="841"/>
      <c r="I1115" s="841"/>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42" t="s">
        <v>84</v>
      </c>
      <c r="C1119" s="842"/>
      <c r="D1119" s="842"/>
      <c r="E1119" s="842"/>
      <c r="F1119" s="842"/>
      <c r="G1119" s="842"/>
      <c r="H1119" s="842"/>
      <c r="I1119" s="842"/>
    </row>
    <row r="1120" spans="1:9" ht="15" customHeight="1">
      <c r="A1120" s="409">
        <v>40665</v>
      </c>
      <c r="B1120" s="843" t="s">
        <v>84</v>
      </c>
      <c r="C1120" s="843"/>
      <c r="D1120" s="843"/>
      <c r="E1120" s="843"/>
      <c r="F1120" s="843"/>
      <c r="G1120" s="843"/>
      <c r="H1120" s="843"/>
      <c r="I1120" s="843"/>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40" t="s">
        <v>84</v>
      </c>
      <c r="C1140" s="840"/>
      <c r="D1140" s="840"/>
      <c r="E1140" s="840"/>
      <c r="F1140" s="840"/>
      <c r="G1140" s="840"/>
      <c r="H1140" s="840"/>
      <c r="I1140" s="840"/>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40" t="s">
        <v>84</v>
      </c>
      <c r="C1205" s="840"/>
      <c r="D1205" s="840"/>
      <c r="E1205" s="840"/>
      <c r="F1205" s="840"/>
      <c r="G1205" s="840"/>
      <c r="H1205" s="840"/>
      <c r="I1205" s="840"/>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40" t="s">
        <v>84</v>
      </c>
      <c r="C1290" s="840"/>
      <c r="D1290" s="840"/>
      <c r="E1290" s="840"/>
      <c r="F1290" s="840"/>
      <c r="G1290" s="840"/>
      <c r="H1290" s="840"/>
      <c r="I1290" s="840"/>
    </row>
    <row r="1291" spans="1:9" ht="15" customHeight="1">
      <c r="A1291" s="409">
        <v>40904</v>
      </c>
      <c r="B1291" s="840"/>
      <c r="C1291" s="840"/>
      <c r="D1291" s="840"/>
      <c r="E1291" s="840"/>
      <c r="F1291" s="840"/>
      <c r="G1291" s="840"/>
      <c r="H1291" s="840"/>
      <c r="I1291" s="840"/>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40" t="s">
        <v>84</v>
      </c>
      <c r="C1295" s="840"/>
      <c r="D1295" s="840"/>
      <c r="E1295" s="840"/>
      <c r="F1295" s="840"/>
      <c r="G1295" s="840"/>
      <c r="H1295" s="840"/>
      <c r="I1295" s="840"/>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40" t="s">
        <v>84</v>
      </c>
      <c r="C1364" s="840"/>
      <c r="D1364" s="840"/>
      <c r="E1364" s="840"/>
      <c r="F1364" s="840"/>
      <c r="G1364" s="840"/>
      <c r="H1364" s="840"/>
      <c r="I1364" s="840"/>
    </row>
    <row r="1365" spans="1:9" ht="15" customHeight="1">
      <c r="A1365" s="409">
        <v>41008</v>
      </c>
      <c r="B1365" s="840"/>
      <c r="C1365" s="840"/>
      <c r="D1365" s="840"/>
      <c r="E1365" s="840"/>
      <c r="F1365" s="840"/>
      <c r="G1365" s="840"/>
      <c r="H1365" s="840"/>
      <c r="I1365" s="840"/>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40" t="s">
        <v>85</v>
      </c>
      <c r="C1385" s="840"/>
      <c r="D1385" s="840"/>
      <c r="E1385" s="840"/>
      <c r="F1385" s="840"/>
      <c r="G1385" s="840"/>
      <c r="H1385" s="840"/>
      <c r="I1385" s="840"/>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40" t="s">
        <v>85</v>
      </c>
      <c r="C1405" s="840"/>
      <c r="D1405" s="840"/>
      <c r="E1405" s="840"/>
      <c r="F1405" s="840"/>
      <c r="G1405" s="840"/>
      <c r="H1405" s="840"/>
      <c r="I1405" s="840"/>
    </row>
    <row r="1406" spans="1:9" ht="15" customHeight="1">
      <c r="A1406" s="409">
        <v>41065</v>
      </c>
      <c r="B1406" s="840"/>
      <c r="C1406" s="840"/>
      <c r="D1406" s="840"/>
      <c r="E1406" s="840"/>
      <c r="F1406" s="840"/>
      <c r="G1406" s="840"/>
      <c r="H1406" s="840"/>
      <c r="I1406" s="840"/>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40" t="s">
        <v>85</v>
      </c>
      <c r="C1465" s="840"/>
      <c r="D1465" s="840"/>
      <c r="E1465" s="840"/>
      <c r="F1465" s="840"/>
      <c r="G1465" s="840"/>
      <c r="H1465" s="840"/>
      <c r="I1465" s="840"/>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31" t="s">
        <v>86</v>
      </c>
      <c r="C1551" s="831"/>
      <c r="D1551" s="831"/>
    </row>
    <row r="1552" spans="1:4" ht="15" customHeight="1">
      <c r="A1552" s="409">
        <v>41269</v>
      </c>
      <c r="B1552" s="831" t="s">
        <v>86</v>
      </c>
      <c r="C1552" s="831"/>
      <c r="D1552" s="831"/>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31" t="s">
        <v>86</v>
      </c>
      <c r="C1556" s="831"/>
      <c r="D1556" s="831"/>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33" t="s">
        <v>86</v>
      </c>
      <c r="C1619" s="833"/>
      <c r="D1619" s="833"/>
      <c r="E1619" s="434">
        <f>AVERAGE(D1599:D1618)</f>
        <v>10900</v>
      </c>
      <c r="F1619" s="434"/>
      <c r="G1619" s="418"/>
      <c r="H1619" s="428"/>
      <c r="I1619" s="432"/>
    </row>
    <row r="1620" spans="1:9" ht="15" customHeight="1">
      <c r="A1620" s="409">
        <v>41365</v>
      </c>
      <c r="B1620" s="831" t="s">
        <v>86</v>
      </c>
      <c r="C1620" s="831"/>
      <c r="D1620" s="831"/>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31" t="s">
        <v>86</v>
      </c>
      <c r="C1645" s="831"/>
      <c r="D1645" s="831"/>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31" t="s">
        <v>86</v>
      </c>
      <c r="C1660" s="831"/>
      <c r="D1660" s="831"/>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31" t="s">
        <v>86</v>
      </c>
      <c r="C1725" s="831"/>
      <c r="D1725" s="831"/>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31" t="s">
        <v>86</v>
      </c>
      <c r="C1812" s="831"/>
      <c r="D1812" s="831"/>
    </row>
    <row r="1813" spans="1:9" ht="15" customHeight="1">
      <c r="A1813" s="409">
        <v>41634</v>
      </c>
      <c r="B1813" s="831" t="s">
        <v>86</v>
      </c>
      <c r="C1813" s="831"/>
      <c r="D1813" s="831"/>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40" t="s">
        <v>87</v>
      </c>
      <c r="D1893" s="840"/>
    </row>
    <row r="1894" spans="1:9" ht="15" customHeight="1">
      <c r="A1894" s="409">
        <v>41750</v>
      </c>
      <c r="C1894" s="840"/>
      <c r="D1894" s="840"/>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31" t="s">
        <v>86</v>
      </c>
      <c r="C1904" s="831"/>
      <c r="D1904" s="831"/>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31" t="s">
        <v>86</v>
      </c>
      <c r="C1919" s="831"/>
      <c r="D1919" s="831"/>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31" t="s">
        <v>88</v>
      </c>
      <c r="C1984" s="831"/>
      <c r="D1984" s="831"/>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31" t="s">
        <v>88</v>
      </c>
      <c r="C2072" s="831"/>
      <c r="D2072" s="831"/>
    </row>
    <row r="2073" spans="1:9" ht="15" customHeight="1">
      <c r="A2073" s="409">
        <v>41999</v>
      </c>
      <c r="B2073" s="831"/>
      <c r="C2073" s="831"/>
      <c r="D2073" s="831"/>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31" t="s">
        <v>88</v>
      </c>
      <c r="C2142" s="831"/>
      <c r="D2142" s="831"/>
      <c r="E2142" s="421"/>
      <c r="F2142" s="421"/>
    </row>
    <row r="2143" spans="1:9" ht="15" customHeight="1">
      <c r="A2143" s="409">
        <v>42100</v>
      </c>
      <c r="B2143" s="831"/>
      <c r="C2143" s="831"/>
      <c r="D2143" s="831"/>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31" t="s">
        <v>88</v>
      </c>
      <c r="C2163" s="831"/>
      <c r="D2163" s="831"/>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31" t="s">
        <v>88</v>
      </c>
      <c r="C2178" s="831"/>
      <c r="D2178" s="831"/>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33" t="s">
        <v>88</v>
      </c>
      <c r="C2248" s="833"/>
      <c r="D2248" s="833"/>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32" t="s">
        <v>88</v>
      </c>
      <c r="C2332" s="832"/>
      <c r="D2332" s="832"/>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30" t="s">
        <v>89</v>
      </c>
      <c r="C2421" s="830"/>
      <c r="D2421" s="830"/>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32" t="s">
        <v>89</v>
      </c>
      <c r="C2441" s="832"/>
      <c r="D2441" s="832"/>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32" t="s">
        <v>89</v>
      </c>
      <c r="C2506" s="832"/>
      <c r="D2506" s="832"/>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36" t="s">
        <v>90</v>
      </c>
      <c r="C2591" s="836"/>
      <c r="D2591" s="836"/>
      <c r="E2591" s="264"/>
    </row>
    <row r="2592" spans="1:5" ht="15" customHeight="1">
      <c r="A2592" s="3">
        <v>42731</v>
      </c>
      <c r="B2592" s="836"/>
      <c r="C2592" s="836"/>
      <c r="D2592" s="836"/>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36" t="s">
        <v>90</v>
      </c>
      <c r="C2669" s="836"/>
      <c r="D2669" s="836"/>
    </row>
    <row r="2670" spans="1:6" ht="15" customHeight="1">
      <c r="A2670" s="3">
        <v>42842</v>
      </c>
      <c r="B2670" s="836"/>
      <c r="C2670" s="836"/>
      <c r="D2670" s="836"/>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34" t="s">
        <v>90</v>
      </c>
      <c r="C2680" s="834"/>
      <c r="D2680" s="834"/>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35" t="s">
        <v>90</v>
      </c>
      <c r="C2700" s="835"/>
      <c r="D2700" s="835"/>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31" t="s">
        <v>91</v>
      </c>
      <c r="C2765" s="831"/>
      <c r="D2765" s="831"/>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31" t="s">
        <v>91</v>
      </c>
      <c r="C2850" s="831"/>
      <c r="D2850" s="831"/>
    </row>
    <row r="2851" spans="1:6" ht="15" customHeight="1">
      <c r="A2851" s="3">
        <v>43095</v>
      </c>
      <c r="B2851" s="831"/>
      <c r="C2851" s="831"/>
      <c r="D2851" s="831"/>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787" t="s">
        <v>92</v>
      </c>
      <c r="C2918" s="787"/>
      <c r="D2918" s="787"/>
      <c r="E2918" s="434">
        <f>AVERAGE(D2897:D2917)</f>
        <v>8708.3333333333339</v>
      </c>
      <c r="F2918" s="434">
        <f>AVERAGE(D2855:D2917)</f>
        <v>8497.6190476190477</v>
      </c>
    </row>
    <row r="2919" spans="1:6" ht="15" customHeight="1">
      <c r="A2919" s="29">
        <v>43192</v>
      </c>
      <c r="B2919" s="766" t="s">
        <v>92</v>
      </c>
      <c r="C2919" s="766"/>
      <c r="D2919" s="766"/>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67" t="s">
        <v>92</v>
      </c>
      <c r="C2944" s="767"/>
      <c r="D2944" s="767"/>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67" t="s">
        <v>92</v>
      </c>
      <c r="C2959" s="767"/>
      <c r="D2959" s="767"/>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67" t="s">
        <v>92</v>
      </c>
      <c r="C3024" s="767"/>
      <c r="D3024" s="767"/>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31" t="s">
        <v>93</v>
      </c>
      <c r="C3110" s="831"/>
      <c r="D3110" s="831"/>
      <c r="E3110" s="477"/>
      <c r="F3110" s="477"/>
    </row>
    <row r="3111" spans="1:9" ht="15" customHeight="1">
      <c r="A3111" s="3">
        <v>43460</v>
      </c>
      <c r="B3111" s="831"/>
      <c r="C3111" s="831"/>
      <c r="D3111" s="831"/>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46" t="s">
        <v>51</v>
      </c>
      <c r="C3192" s="746"/>
      <c r="D3192" s="74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46"/>
      <c r="C3193" s="746"/>
      <c r="D3193" s="74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46" t="s">
        <v>51</v>
      </c>
      <c r="C3203" s="746"/>
      <c r="D3203" s="746"/>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46" t="s">
        <v>51</v>
      </c>
      <c r="C3218" s="746"/>
      <c r="D3218" s="746"/>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46" t="s">
        <v>51</v>
      </c>
      <c r="C3283" s="746"/>
      <c r="D3283" s="746"/>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31" t="s">
        <v>93</v>
      </c>
      <c r="C3370" s="831"/>
      <c r="D3370" s="831"/>
    </row>
    <row r="3371" spans="1:6" ht="15" customHeight="1">
      <c r="A3371" s="3">
        <v>43825</v>
      </c>
      <c r="B3371" s="831"/>
      <c r="C3371" s="831"/>
      <c r="D3371" s="831"/>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31" t="s">
        <v>61</v>
      </c>
      <c r="C3447" s="831"/>
      <c r="D3447" s="831"/>
    </row>
    <row r="3448" spans="1:6" ht="15" customHeight="1">
      <c r="A3448" s="409">
        <v>43934</v>
      </c>
      <c r="B3448" s="831"/>
      <c r="C3448" s="831"/>
      <c r="D3448" s="831"/>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31" t="s">
        <v>61</v>
      </c>
      <c r="C3467" s="831"/>
      <c r="D3467" s="831"/>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31" t="s">
        <v>61</v>
      </c>
      <c r="C3478" s="831"/>
      <c r="D3478" s="831"/>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33" t="s">
        <v>61</v>
      </c>
      <c r="C3548" s="833"/>
      <c r="D3548" s="833"/>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31" t="s">
        <v>61</v>
      </c>
      <c r="C3632" s="831"/>
      <c r="D3632" s="831"/>
    </row>
    <row r="3633" spans="1:6" ht="15" customHeight="1">
      <c r="A3633" s="3">
        <v>44193</v>
      </c>
      <c r="B3633" s="831"/>
      <c r="C3633" s="831"/>
      <c r="D3633" s="831"/>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31" t="s">
        <v>61</v>
      </c>
      <c r="C3701" s="831"/>
      <c r="D3701" s="831"/>
      <c r="E3701" s="421"/>
      <c r="F3701" s="421"/>
    </row>
    <row r="3702" spans="1:7" ht="15" customHeight="1">
      <c r="A3702" s="3">
        <v>44291</v>
      </c>
      <c r="B3702" s="831"/>
      <c r="C3702" s="831"/>
      <c r="D3702" s="831"/>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30" t="s">
        <v>61</v>
      </c>
      <c r="C3722" s="830"/>
      <c r="D3722" s="830"/>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33" t="s">
        <v>61</v>
      </c>
      <c r="C3742" s="833"/>
      <c r="D3742" s="833"/>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31" t="s">
        <v>61</v>
      </c>
      <c r="C3807" s="823"/>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32" t="s">
        <v>61</v>
      </c>
      <c r="C3892" s="832"/>
      <c r="D3892" s="832"/>
    </row>
    <row r="3893" spans="1:6" ht="15" customHeight="1">
      <c r="A3893" s="3">
        <v>44558</v>
      </c>
      <c r="B3893" s="832"/>
      <c r="C3893" s="832"/>
      <c r="D3893" s="832"/>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30" t="s">
        <v>61</v>
      </c>
      <c r="C3897" s="845"/>
      <c r="D3897" s="845"/>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30" t="s">
        <v>61</v>
      </c>
      <c r="C3982" s="830"/>
      <c r="D3982" s="830"/>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44" t="s">
        <v>23</v>
      </c>
      <c r="C4005" s="844"/>
      <c r="D4005" s="844"/>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846" t="s">
        <v>99</v>
      </c>
      <c r="B1" s="846"/>
      <c r="C1" s="846"/>
      <c r="D1" s="846"/>
      <c r="E1" s="846"/>
      <c r="F1" s="846"/>
      <c r="G1" s="84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847" t="s">
        <v>103</v>
      </c>
      <c r="K38" s="848"/>
      <c r="L38" s="292" t="s">
        <v>104</v>
      </c>
      <c r="M38" s="292" t="s">
        <v>105</v>
      </c>
      <c r="N38" s="292" t="s">
        <v>106</v>
      </c>
      <c r="O38" s="292" t="s">
        <v>107</v>
      </c>
      <c r="P38" s="293" t="s">
        <v>108</v>
      </c>
    </row>
    <row r="39" spans="1:16" ht="16.2" thickBot="1">
      <c r="A39" s="68">
        <v>41691</v>
      </c>
      <c r="B39" s="321">
        <v>25.5</v>
      </c>
      <c r="C39" s="321">
        <v>29</v>
      </c>
      <c r="D39" s="323">
        <f t="shared" si="1"/>
        <v>27.25</v>
      </c>
      <c r="E39">
        <v>60076.02</v>
      </c>
      <c r="J39" s="849"/>
      <c r="K39" s="85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2975" activePane="bottomLeft" state="frozen"/>
      <selection pane="bottomLeft" activeCell="G3001" sqref="G300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783" t="s">
        <v>0</v>
      </c>
      <c r="B1" s="5" t="s">
        <v>95</v>
      </c>
      <c r="C1" s="878" t="s">
        <v>110</v>
      </c>
      <c r="D1" s="855" t="s">
        <v>5</v>
      </c>
      <c r="E1" s="855" t="s">
        <v>6</v>
      </c>
      <c r="F1" s="880" t="s">
        <v>111</v>
      </c>
      <c r="G1" s="788" t="s">
        <v>7</v>
      </c>
      <c r="H1" s="788" t="s">
        <v>8</v>
      </c>
      <c r="I1" s="300" t="s">
        <v>9</v>
      </c>
    </row>
    <row r="2" spans="1:11" s="80" customFormat="1" ht="15" customHeight="1" thickBot="1">
      <c r="A2" s="784"/>
      <c r="B2" s="13" t="s">
        <v>15</v>
      </c>
      <c r="C2" s="879"/>
      <c r="D2" s="856"/>
      <c r="E2" s="856"/>
      <c r="F2" s="881"/>
      <c r="G2" s="884"/>
      <c r="H2" s="884"/>
      <c r="I2" s="322" t="s">
        <v>4</v>
      </c>
    </row>
    <row r="3" spans="1:11" s="80" customFormat="1" ht="15" customHeight="1">
      <c r="A3" s="3">
        <v>40910</v>
      </c>
      <c r="B3" s="852" t="s">
        <v>112</v>
      </c>
      <c r="C3" s="852"/>
      <c r="D3" s="852"/>
      <c r="E3" s="852"/>
      <c r="F3" s="852"/>
      <c r="G3" s="84"/>
      <c r="I3" s="86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86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864" t="s">
        <v>113</v>
      </c>
    </row>
    <row r="19" spans="1:9" s="80" customFormat="1" ht="15" customHeight="1">
      <c r="A19" s="3">
        <v>40932</v>
      </c>
      <c r="B19" s="81">
        <v>9685</v>
      </c>
      <c r="C19" s="173">
        <v>21860</v>
      </c>
      <c r="D19" s="172">
        <v>22000</v>
      </c>
      <c r="E19" s="137">
        <f t="shared" si="0"/>
        <v>140</v>
      </c>
      <c r="F19" s="18">
        <f t="shared" si="2"/>
        <v>-75</v>
      </c>
      <c r="G19" s="84"/>
      <c r="H19" s="84"/>
      <c r="I19" s="864"/>
    </row>
    <row r="20" spans="1:9" s="80" customFormat="1" ht="15" customHeight="1">
      <c r="A20" s="3">
        <v>40933</v>
      </c>
      <c r="B20" s="81">
        <v>9685</v>
      </c>
      <c r="C20" s="173">
        <v>22005</v>
      </c>
      <c r="D20" s="172">
        <v>22145</v>
      </c>
      <c r="E20" s="137">
        <f t="shared" si="0"/>
        <v>140</v>
      </c>
      <c r="F20" s="18">
        <f t="shared" si="2"/>
        <v>145</v>
      </c>
      <c r="G20" s="84"/>
      <c r="H20" s="84"/>
      <c r="I20" s="864"/>
    </row>
    <row r="21" spans="1:9" s="80" customFormat="1" ht="15" customHeight="1">
      <c r="A21" s="3">
        <v>40934</v>
      </c>
      <c r="B21" s="81">
        <v>9664</v>
      </c>
      <c r="C21" s="173">
        <v>23330</v>
      </c>
      <c r="D21" s="172">
        <v>23400</v>
      </c>
      <c r="E21" s="137">
        <f t="shared" si="0"/>
        <v>70</v>
      </c>
      <c r="F21" s="18">
        <f t="shared" si="2"/>
        <v>1325</v>
      </c>
      <c r="G21" s="84"/>
      <c r="H21" s="84"/>
      <c r="I21" s="864"/>
    </row>
    <row r="22" spans="1:9" ht="15" customHeight="1">
      <c r="A22" s="3">
        <v>40935</v>
      </c>
      <c r="B22" s="81">
        <v>9365</v>
      </c>
      <c r="C22" s="173">
        <v>24310</v>
      </c>
      <c r="D22" s="172">
        <v>24325</v>
      </c>
      <c r="E22" s="137">
        <f t="shared" si="0"/>
        <v>15</v>
      </c>
      <c r="F22" s="18">
        <f t="shared" ref="F22:F27" si="3">+C22-C21</f>
        <v>980</v>
      </c>
      <c r="G22" s="84"/>
      <c r="H22" s="84"/>
      <c r="I22" s="86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863" t="s">
        <v>112</v>
      </c>
    </row>
    <row r="69" spans="1:9" ht="15" customHeight="1">
      <c r="A69" s="3">
        <v>41002</v>
      </c>
      <c r="B69" s="82">
        <v>13285</v>
      </c>
      <c r="C69" s="173">
        <v>23100</v>
      </c>
      <c r="D69" s="172">
        <v>23200</v>
      </c>
      <c r="E69" s="137">
        <f t="shared" ref="E69:E71" si="11">D69-C69</f>
        <v>100</v>
      </c>
      <c r="F69" s="18">
        <f t="shared" si="10"/>
        <v>350</v>
      </c>
      <c r="G69" s="84"/>
      <c r="H69" s="84"/>
      <c r="I69" s="864"/>
    </row>
    <row r="70" spans="1:9" ht="15" customHeight="1">
      <c r="A70" s="3">
        <v>41003</v>
      </c>
      <c r="B70" s="82">
        <v>13285</v>
      </c>
      <c r="C70" s="173">
        <v>22550</v>
      </c>
      <c r="D70" s="172">
        <v>22505</v>
      </c>
      <c r="E70" s="137">
        <f t="shared" si="11"/>
        <v>-45</v>
      </c>
      <c r="F70" s="18">
        <f t="shared" si="10"/>
        <v>-550</v>
      </c>
      <c r="G70" s="84"/>
      <c r="H70" s="84"/>
      <c r="I70" s="86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35" t="s">
        <v>112</v>
      </c>
      <c r="C72" s="835"/>
      <c r="D72" s="835"/>
      <c r="E72" s="835"/>
      <c r="F72" s="835"/>
      <c r="G72" s="84"/>
      <c r="H72" s="84"/>
      <c r="I72" s="301">
        <v>170000</v>
      </c>
    </row>
    <row r="73" spans="1:9" ht="15" customHeight="1">
      <c r="A73" s="3">
        <v>41008</v>
      </c>
      <c r="B73" s="835"/>
      <c r="C73" s="835"/>
      <c r="D73" s="835"/>
      <c r="E73" s="835"/>
      <c r="F73" s="83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52" t="s">
        <v>112</v>
      </c>
      <c r="C93" s="852"/>
      <c r="D93" s="852"/>
      <c r="E93" s="852"/>
      <c r="F93" s="85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35" t="s">
        <v>112</v>
      </c>
      <c r="C113" s="835"/>
      <c r="D113" s="835"/>
      <c r="E113" s="835"/>
      <c r="F113" s="835"/>
      <c r="G113" s="84"/>
      <c r="H113" s="84"/>
      <c r="I113" s="301">
        <v>154250</v>
      </c>
    </row>
    <row r="114" spans="1:9" ht="15" customHeight="1">
      <c r="A114" s="3">
        <v>41065</v>
      </c>
      <c r="B114" s="835"/>
      <c r="C114" s="835"/>
      <c r="D114" s="835"/>
      <c r="E114" s="835"/>
      <c r="F114" s="83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52" t="s">
        <v>112</v>
      </c>
      <c r="C173" s="852"/>
      <c r="D173" s="852"/>
      <c r="E173" s="852"/>
      <c r="F173" s="85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863" t="s">
        <v>112</v>
      </c>
      <c r="J198" s="84"/>
    </row>
    <row r="199" spans="1:11" s="80" customFormat="1" ht="15" customHeight="1">
      <c r="A199" s="3">
        <v>41184</v>
      </c>
      <c r="B199" s="81">
        <v>11965</v>
      </c>
      <c r="C199" s="173">
        <v>22110</v>
      </c>
      <c r="D199" s="172">
        <v>22025</v>
      </c>
      <c r="E199" s="137">
        <f t="shared" si="30"/>
        <v>-85</v>
      </c>
      <c r="F199" s="84">
        <f t="shared" si="33"/>
        <v>210</v>
      </c>
      <c r="G199" s="84"/>
      <c r="H199" s="84"/>
      <c r="I199" s="864"/>
      <c r="J199" s="84"/>
    </row>
    <row r="200" spans="1:11" s="80" customFormat="1" ht="15" customHeight="1">
      <c r="A200" s="3">
        <v>41185</v>
      </c>
      <c r="B200" s="81">
        <v>12105</v>
      </c>
      <c r="C200" s="173">
        <v>22100</v>
      </c>
      <c r="D200" s="172">
        <v>22100</v>
      </c>
      <c r="E200" s="137">
        <f t="shared" si="30"/>
        <v>0</v>
      </c>
      <c r="F200" s="84">
        <f t="shared" si="33"/>
        <v>-10</v>
      </c>
      <c r="G200" s="84"/>
      <c r="H200" s="84"/>
      <c r="I200" s="864"/>
      <c r="J200" s="84"/>
    </row>
    <row r="201" spans="1:11" ht="15" customHeight="1">
      <c r="A201" s="3">
        <v>41186</v>
      </c>
      <c r="B201" s="81">
        <v>12055</v>
      </c>
      <c r="C201" s="173">
        <v>22230</v>
      </c>
      <c r="D201" s="172">
        <v>22225</v>
      </c>
      <c r="E201" s="137">
        <f t="shared" si="30"/>
        <v>-5</v>
      </c>
      <c r="F201" s="84">
        <f t="shared" ref="F201:F206" si="34">+C201-C200</f>
        <v>130</v>
      </c>
      <c r="G201" s="84"/>
      <c r="H201" s="84"/>
      <c r="I201" s="864"/>
    </row>
    <row r="202" spans="1:11" ht="15" customHeight="1">
      <c r="A202" s="3">
        <v>41187</v>
      </c>
      <c r="B202" s="81">
        <v>12175</v>
      </c>
      <c r="C202" s="173">
        <v>22455</v>
      </c>
      <c r="D202" s="172">
        <v>22500</v>
      </c>
      <c r="E202" s="137">
        <f t="shared" si="30"/>
        <v>45</v>
      </c>
      <c r="F202" s="84">
        <f t="shared" si="34"/>
        <v>225</v>
      </c>
      <c r="G202" s="84"/>
      <c r="H202" s="84"/>
      <c r="I202" s="86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52" t="s">
        <v>38</v>
      </c>
      <c r="C259" s="852"/>
      <c r="D259" s="852"/>
      <c r="E259" s="852"/>
      <c r="F259" s="852"/>
      <c r="G259" s="129"/>
      <c r="H259" s="129"/>
      <c r="I259" s="301">
        <v>151250</v>
      </c>
    </row>
    <row r="260" spans="1:9" ht="15" customHeight="1">
      <c r="A260" s="3">
        <v>41269</v>
      </c>
      <c r="B260" s="852" t="s">
        <v>38</v>
      </c>
      <c r="C260" s="852"/>
      <c r="D260" s="852"/>
      <c r="E260" s="852"/>
      <c r="F260" s="85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867" t="s">
        <v>38</v>
      </c>
      <c r="C264" s="867"/>
      <c r="D264" s="867"/>
      <c r="E264" s="867"/>
      <c r="F264" s="867"/>
      <c r="I264" s="882" t="s">
        <v>114</v>
      </c>
    </row>
    <row r="265" spans="1:9" ht="15" customHeight="1">
      <c r="A265" s="3">
        <v>41276</v>
      </c>
      <c r="B265" s="83">
        <v>12800</v>
      </c>
      <c r="C265" s="173">
        <v>24350</v>
      </c>
      <c r="D265" s="172">
        <v>24345</v>
      </c>
      <c r="E265" s="137">
        <f t="shared" ref="E265:E326" si="45">D265-C265</f>
        <v>-5</v>
      </c>
      <c r="F265" s="84">
        <f>C265-C263</f>
        <v>850</v>
      </c>
      <c r="I265" s="883"/>
    </row>
    <row r="266" spans="1:9" ht="15" customHeight="1">
      <c r="A266" s="3">
        <v>41277</v>
      </c>
      <c r="B266" s="83">
        <v>12675</v>
      </c>
      <c r="C266" s="173">
        <v>24150</v>
      </c>
      <c r="D266" s="172">
        <v>24150</v>
      </c>
      <c r="E266" s="137">
        <f t="shared" si="45"/>
        <v>0</v>
      </c>
      <c r="F266" s="84">
        <f t="shared" ref="F266:F286" si="46">C266-C265</f>
        <v>-200</v>
      </c>
      <c r="G266" s="129"/>
      <c r="H266" s="129"/>
      <c r="I266" s="88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59" t="s">
        <v>114</v>
      </c>
    </row>
    <row r="294" spans="1:9" ht="15" customHeight="1">
      <c r="A294" s="3">
        <v>41317</v>
      </c>
      <c r="B294" s="83">
        <v>13350</v>
      </c>
      <c r="C294" s="173">
        <v>24925</v>
      </c>
      <c r="D294" s="172">
        <v>24905</v>
      </c>
      <c r="E294" s="137">
        <f t="shared" si="45"/>
        <v>-20</v>
      </c>
      <c r="F294" s="84">
        <f t="shared" si="47"/>
        <v>-75</v>
      </c>
      <c r="I294" s="859"/>
    </row>
    <row r="295" spans="1:9" ht="15" customHeight="1">
      <c r="A295" s="3">
        <v>41318</v>
      </c>
      <c r="B295" s="83">
        <v>13350</v>
      </c>
      <c r="C295" s="173">
        <v>24905</v>
      </c>
      <c r="D295" s="172">
        <v>24925</v>
      </c>
      <c r="E295" s="137">
        <f t="shared" si="45"/>
        <v>20</v>
      </c>
      <c r="F295" s="84">
        <f t="shared" si="47"/>
        <v>-20</v>
      </c>
      <c r="I295" s="859"/>
    </row>
    <row r="296" spans="1:9" ht="15" customHeight="1">
      <c r="A296" s="3">
        <v>41319</v>
      </c>
      <c r="B296" s="83">
        <v>13350</v>
      </c>
      <c r="C296" s="173">
        <v>24780</v>
      </c>
      <c r="D296" s="172">
        <v>24800</v>
      </c>
      <c r="E296" s="137">
        <f t="shared" si="45"/>
        <v>20</v>
      </c>
      <c r="F296" s="84">
        <f t="shared" si="47"/>
        <v>-125</v>
      </c>
      <c r="I296" s="859"/>
    </row>
    <row r="297" spans="1:9" ht="15" customHeight="1">
      <c r="A297" s="3">
        <v>41320</v>
      </c>
      <c r="B297" s="83">
        <v>13375</v>
      </c>
      <c r="C297" s="173">
        <v>24925</v>
      </c>
      <c r="D297" s="172">
        <v>24950</v>
      </c>
      <c r="E297" s="137">
        <f t="shared" si="45"/>
        <v>25</v>
      </c>
      <c r="F297" s="84">
        <f t="shared" si="47"/>
        <v>145</v>
      </c>
      <c r="I297" s="85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53" t="s">
        <v>38</v>
      </c>
      <c r="C327" s="853"/>
      <c r="D327" s="853"/>
      <c r="E327" s="853"/>
      <c r="F327" s="853"/>
      <c r="G327" s="202">
        <f>AVERAGE(C307:C326)</f>
        <v>23337</v>
      </c>
      <c r="H327" s="203">
        <f>AVERAGE(C265:C326)</f>
        <v>24125.322580645163</v>
      </c>
      <c r="I327" s="314">
        <v>151750</v>
      </c>
    </row>
    <row r="328" spans="1:13" ht="15" customHeight="1">
      <c r="A328" s="3">
        <v>41365</v>
      </c>
      <c r="B328" s="852" t="s">
        <v>38</v>
      </c>
      <c r="C328" s="852"/>
      <c r="D328" s="852"/>
      <c r="E328" s="852"/>
      <c r="F328" s="85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59" t="s">
        <v>114</v>
      </c>
    </row>
    <row r="332" spans="1:13" ht="15" customHeight="1">
      <c r="A332" s="3">
        <v>41369</v>
      </c>
      <c r="B332" s="264">
        <v>14400</v>
      </c>
      <c r="C332" s="266">
        <v>22725</v>
      </c>
      <c r="D332" s="267">
        <v>22735</v>
      </c>
      <c r="E332" s="137">
        <f t="shared" si="48"/>
        <v>10</v>
      </c>
      <c r="F332" s="268">
        <f t="shared" si="49"/>
        <v>-15</v>
      </c>
      <c r="G332" s="269"/>
      <c r="H332" s="269"/>
      <c r="I332" s="85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87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88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52" t="s">
        <v>38</v>
      </c>
      <c r="C353" s="852"/>
      <c r="D353" s="852"/>
      <c r="E353" s="852"/>
      <c r="F353" s="85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52" t="s">
        <v>38</v>
      </c>
      <c r="C368" s="852"/>
      <c r="D368" s="852"/>
      <c r="E368" s="852"/>
      <c r="F368" s="85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864" t="s">
        <v>112</v>
      </c>
    </row>
    <row r="379" spans="1:9" ht="15" customHeight="1">
      <c r="A379" s="3">
        <v>41436</v>
      </c>
      <c r="B379" s="83">
        <v>14505</v>
      </c>
      <c r="C379" s="173">
        <v>20600</v>
      </c>
      <c r="D379" s="248">
        <v>20600</v>
      </c>
      <c r="E379" s="137">
        <f t="shared" si="48"/>
        <v>0</v>
      </c>
      <c r="F379" s="191">
        <f t="shared" si="51"/>
        <v>-245</v>
      </c>
      <c r="I379" s="864"/>
    </row>
    <row r="380" spans="1:9" ht="15" customHeight="1">
      <c r="A380" s="3">
        <v>41437</v>
      </c>
      <c r="B380" s="83">
        <v>14495</v>
      </c>
      <c r="C380" s="173">
        <v>20445</v>
      </c>
      <c r="D380" s="248">
        <v>20470</v>
      </c>
      <c r="E380" s="137">
        <f t="shared" si="48"/>
        <v>25</v>
      </c>
      <c r="F380" s="191">
        <f t="shared" si="51"/>
        <v>-155</v>
      </c>
      <c r="I380" s="86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52" t="s">
        <v>38</v>
      </c>
      <c r="C433" s="852"/>
      <c r="D433" s="852"/>
      <c r="E433" s="852"/>
      <c r="F433" s="85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862" t="s">
        <v>115</v>
      </c>
    </row>
    <row r="452" spans="1:9" ht="15" customHeight="1">
      <c r="A452" s="3">
        <v>41537</v>
      </c>
      <c r="B452" s="83">
        <v>13740</v>
      </c>
      <c r="C452" s="173">
        <v>23345</v>
      </c>
      <c r="D452" s="248">
        <v>23225</v>
      </c>
      <c r="E452" s="137">
        <f t="shared" si="52"/>
        <v>-120</v>
      </c>
      <c r="F452" s="172">
        <f t="shared" si="54"/>
        <v>10</v>
      </c>
      <c r="I452" s="86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863" t="s">
        <v>112</v>
      </c>
    </row>
    <row r="460" spans="1:9" ht="15" customHeight="1">
      <c r="A460" s="3">
        <v>41549</v>
      </c>
      <c r="B460" s="83">
        <v>13195</v>
      </c>
      <c r="C460" s="173">
        <v>22710</v>
      </c>
      <c r="D460" s="248">
        <v>22750</v>
      </c>
      <c r="E460" s="137">
        <f t="shared" si="56"/>
        <v>40</v>
      </c>
      <c r="F460" s="172">
        <f t="shared" si="55"/>
        <v>-490</v>
      </c>
      <c r="H460" s="361"/>
      <c r="I460" s="864"/>
    </row>
    <row r="461" spans="1:9" ht="15" customHeight="1">
      <c r="A461" s="3">
        <v>41550</v>
      </c>
      <c r="B461" s="83">
        <v>13170</v>
      </c>
      <c r="C461" s="173">
        <v>22850</v>
      </c>
      <c r="D461" s="248">
        <v>22870</v>
      </c>
      <c r="E461" s="137">
        <f t="shared" si="56"/>
        <v>20</v>
      </c>
      <c r="F461" s="172">
        <f t="shared" si="55"/>
        <v>140</v>
      </c>
      <c r="I461" s="864"/>
    </row>
    <row r="462" spans="1:9" ht="15" customHeight="1">
      <c r="A462" s="3">
        <v>41551</v>
      </c>
      <c r="B462" s="83">
        <v>13195</v>
      </c>
      <c r="C462" s="173">
        <v>22975</v>
      </c>
      <c r="D462" s="248">
        <v>23025</v>
      </c>
      <c r="E462" s="137">
        <f t="shared" si="56"/>
        <v>50</v>
      </c>
      <c r="F462" s="172">
        <f t="shared" si="55"/>
        <v>125</v>
      </c>
      <c r="I462" s="864"/>
    </row>
    <row r="463" spans="1:9" ht="15" customHeight="1">
      <c r="A463" s="3">
        <v>41554</v>
      </c>
      <c r="B463" s="83">
        <v>13195</v>
      </c>
      <c r="C463" s="173">
        <v>23675</v>
      </c>
      <c r="D463" s="248">
        <v>23700</v>
      </c>
      <c r="E463" s="137">
        <f t="shared" si="56"/>
        <v>25</v>
      </c>
      <c r="F463" s="172">
        <f t="shared" si="55"/>
        <v>700</v>
      </c>
      <c r="I463" s="86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52" t="s">
        <v>38</v>
      </c>
      <c r="C520" s="852"/>
      <c r="D520" s="852"/>
      <c r="E520" s="852"/>
      <c r="F520" s="852"/>
      <c r="I520" s="316">
        <v>142250</v>
      </c>
    </row>
    <row r="521" spans="1:9" ht="15" customHeight="1">
      <c r="A521" s="3">
        <v>41634</v>
      </c>
      <c r="B521" s="852" t="s">
        <v>38</v>
      </c>
      <c r="C521" s="852"/>
      <c r="D521" s="852"/>
      <c r="E521" s="852"/>
      <c r="F521" s="85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869" t="s">
        <v>23</v>
      </c>
    </row>
    <row r="548" spans="1:9" ht="15" customHeight="1">
      <c r="A548" s="3">
        <v>41674</v>
      </c>
      <c r="B548" s="83">
        <v>8890</v>
      </c>
      <c r="C548" s="173">
        <v>22330</v>
      </c>
      <c r="D548" s="248">
        <v>22275</v>
      </c>
      <c r="E548" s="137">
        <f t="shared" si="59"/>
        <v>-55</v>
      </c>
      <c r="F548" s="172">
        <f t="shared" si="60"/>
        <v>130</v>
      </c>
      <c r="I548" s="870"/>
    </row>
    <row r="549" spans="1:9" ht="15" customHeight="1">
      <c r="A549" s="3">
        <v>41675</v>
      </c>
      <c r="B549" s="83">
        <v>8890</v>
      </c>
      <c r="C549" s="173">
        <v>22150</v>
      </c>
      <c r="D549" s="248">
        <v>22175</v>
      </c>
      <c r="E549" s="137">
        <f t="shared" si="59"/>
        <v>25</v>
      </c>
      <c r="F549" s="172">
        <f t="shared" si="60"/>
        <v>-180</v>
      </c>
      <c r="I549" s="870"/>
    </row>
    <row r="550" spans="1:9" ht="15" customHeight="1">
      <c r="A550" s="3">
        <v>41676</v>
      </c>
      <c r="B550" s="83">
        <v>8940</v>
      </c>
      <c r="C550" s="173">
        <v>22060</v>
      </c>
      <c r="D550" s="248">
        <v>22030</v>
      </c>
      <c r="E550" s="137">
        <f t="shared" si="59"/>
        <v>-30</v>
      </c>
      <c r="F550" s="172">
        <f t="shared" si="60"/>
        <v>-90</v>
      </c>
      <c r="I550" s="87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854" t="s">
        <v>116</v>
      </c>
      <c r="D601" s="248"/>
      <c r="E601" s="137" t="e">
        <f t="shared" si="62"/>
        <v>#VALUE!</v>
      </c>
      <c r="F601" s="172"/>
      <c r="I601" s="316">
        <v>140500</v>
      </c>
    </row>
    <row r="602" spans="1:9" ht="15" customHeight="1">
      <c r="A602" s="3">
        <v>41750</v>
      </c>
      <c r="B602" s="83"/>
      <c r="C602" s="85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861" t="s">
        <v>45</v>
      </c>
      <c r="D692" s="86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875" t="s">
        <v>49</v>
      </c>
    </row>
    <row r="720" spans="1:9" ht="15" customHeight="1">
      <c r="A720" s="3">
        <v>41914</v>
      </c>
      <c r="B720" s="83">
        <v>8535</v>
      </c>
      <c r="C720" s="173">
        <v>20425</v>
      </c>
      <c r="D720" s="248">
        <v>20475</v>
      </c>
      <c r="E720" s="137">
        <f t="shared" si="75"/>
        <v>50</v>
      </c>
      <c r="F720" s="172">
        <f t="shared" si="74"/>
        <v>225</v>
      </c>
      <c r="I720" s="876"/>
    </row>
    <row r="721" spans="1:10" ht="15" customHeight="1">
      <c r="A721" s="3">
        <v>41915</v>
      </c>
      <c r="B721" s="83">
        <v>9270</v>
      </c>
      <c r="C721" s="173">
        <v>20395</v>
      </c>
      <c r="D721" s="248">
        <v>20450</v>
      </c>
      <c r="E721" s="137">
        <f t="shared" si="75"/>
        <v>55</v>
      </c>
      <c r="F721" s="172">
        <f t="shared" si="74"/>
        <v>-30</v>
      </c>
      <c r="I721" s="876"/>
      <c r="J721" s="367"/>
    </row>
    <row r="722" spans="1:10" ht="15" customHeight="1">
      <c r="A722" s="3">
        <v>41918</v>
      </c>
      <c r="B722" s="83">
        <v>9270</v>
      </c>
      <c r="C722" s="173">
        <v>20465</v>
      </c>
      <c r="D722" s="248">
        <v>20475</v>
      </c>
      <c r="E722" s="137">
        <f t="shared" si="75"/>
        <v>10</v>
      </c>
      <c r="F722" s="172">
        <f t="shared" si="74"/>
        <v>70</v>
      </c>
      <c r="I722" s="876"/>
    </row>
    <row r="723" spans="1:10" ht="15" customHeight="1">
      <c r="A723" s="3">
        <v>41919</v>
      </c>
      <c r="B723" s="83">
        <v>9270</v>
      </c>
      <c r="C723" s="173">
        <v>20275</v>
      </c>
      <c r="D723" s="248">
        <v>20300</v>
      </c>
      <c r="E723" s="137">
        <f t="shared" si="75"/>
        <v>25</v>
      </c>
      <c r="F723" s="172">
        <f t="shared" si="74"/>
        <v>-190</v>
      </c>
      <c r="I723" s="876"/>
    </row>
    <row r="724" spans="1:10" ht="15" customHeight="1">
      <c r="A724" s="3">
        <v>41920</v>
      </c>
      <c r="B724" s="83">
        <v>9130</v>
      </c>
      <c r="C724" s="173">
        <v>20220</v>
      </c>
      <c r="D724" s="248">
        <v>20300</v>
      </c>
      <c r="E724" s="137">
        <f t="shared" si="75"/>
        <v>80</v>
      </c>
      <c r="F724" s="172">
        <f t="shared" si="74"/>
        <v>-55</v>
      </c>
      <c r="I724" s="87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36" t="s">
        <v>48</v>
      </c>
      <c r="C780" s="836"/>
      <c r="D780" s="836"/>
      <c r="E780" s="836"/>
      <c r="F780" s="836"/>
      <c r="I780" s="316">
        <v>124750</v>
      </c>
    </row>
    <row r="781" spans="1:9" ht="15" customHeight="1">
      <c r="A781" s="3">
        <v>41999</v>
      </c>
      <c r="B781" s="836"/>
      <c r="C781" s="836"/>
      <c r="D781" s="836"/>
      <c r="E781" s="836"/>
      <c r="F781" s="83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60" t="s">
        <v>56</v>
      </c>
    </row>
    <row r="819" spans="1:9" ht="15" customHeight="1">
      <c r="A819" s="3">
        <v>42054</v>
      </c>
      <c r="B819" s="83">
        <v>11440</v>
      </c>
      <c r="C819" s="173">
        <v>18185</v>
      </c>
      <c r="D819" s="248">
        <v>18225</v>
      </c>
      <c r="E819" s="137">
        <f t="shared" si="81"/>
        <v>40</v>
      </c>
      <c r="F819" s="172">
        <f t="shared" si="87"/>
        <v>165</v>
      </c>
      <c r="I819" s="860"/>
    </row>
    <row r="820" spans="1:9" ht="14.25" customHeight="1">
      <c r="A820" s="3">
        <v>42055</v>
      </c>
      <c r="B820" s="83">
        <v>11440</v>
      </c>
      <c r="C820" s="173">
        <v>18100</v>
      </c>
      <c r="D820" s="248">
        <v>18100</v>
      </c>
      <c r="E820" s="137">
        <f t="shared" si="81"/>
        <v>0</v>
      </c>
      <c r="F820" s="172">
        <f t="shared" si="87"/>
        <v>-85</v>
      </c>
      <c r="I820" s="860"/>
    </row>
    <row r="821" spans="1:9" ht="15" customHeight="1">
      <c r="A821" s="3">
        <v>42058</v>
      </c>
      <c r="B821" s="83">
        <v>11420</v>
      </c>
      <c r="C821" s="173">
        <v>17955</v>
      </c>
      <c r="D821" s="248">
        <v>17975</v>
      </c>
      <c r="E821" s="137">
        <f t="shared" si="81"/>
        <v>20</v>
      </c>
      <c r="F821" s="172">
        <f t="shared" si="87"/>
        <v>-145</v>
      </c>
      <c r="I821" s="860"/>
    </row>
    <row r="822" spans="1:9" ht="15" customHeight="1">
      <c r="A822" s="3">
        <v>42059</v>
      </c>
      <c r="B822" s="83">
        <v>11420</v>
      </c>
      <c r="C822" s="173">
        <v>18095</v>
      </c>
      <c r="D822" s="248">
        <v>18125</v>
      </c>
      <c r="E822" s="137">
        <f t="shared" si="81"/>
        <v>30</v>
      </c>
      <c r="F822" s="172">
        <f t="shared" si="87"/>
        <v>140</v>
      </c>
      <c r="I822" s="86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36" t="s">
        <v>48</v>
      </c>
      <c r="C850" s="836"/>
      <c r="D850" s="836"/>
      <c r="E850" s="836"/>
      <c r="F850" s="836"/>
      <c r="I850" s="316">
        <v>118750</v>
      </c>
    </row>
    <row r="851" spans="1:9" ht="15" customHeight="1">
      <c r="A851" s="3">
        <v>42100</v>
      </c>
      <c r="B851" s="836"/>
      <c r="C851" s="836"/>
      <c r="D851" s="836"/>
      <c r="E851" s="836"/>
      <c r="F851" s="83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867" t="s">
        <v>48</v>
      </c>
      <c r="C871" s="867"/>
      <c r="D871" s="867"/>
      <c r="E871" s="867"/>
      <c r="F871" s="86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858" t="s">
        <v>55</v>
      </c>
      <c r="C886" s="858"/>
      <c r="D886" s="858"/>
      <c r="E886" s="858"/>
      <c r="F886" s="85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857" t="s">
        <v>55</v>
      </c>
      <c r="C956" s="857"/>
      <c r="D956" s="857"/>
      <c r="E956" s="857"/>
      <c r="F956" s="85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870" t="s">
        <v>54</v>
      </c>
    </row>
    <row r="960" spans="1:9" ht="15" customHeight="1">
      <c r="A960" s="3">
        <v>42251</v>
      </c>
      <c r="B960" s="83">
        <v>5830</v>
      </c>
      <c r="C960" s="173">
        <v>15595</v>
      </c>
      <c r="D960" s="248">
        <v>15175</v>
      </c>
      <c r="E960" s="137">
        <f t="shared" si="98"/>
        <v>-420</v>
      </c>
      <c r="F960" s="172">
        <f t="shared" si="101"/>
        <v>-5</v>
      </c>
      <c r="I960" s="87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01" t="s">
        <v>48</v>
      </c>
    </row>
    <row r="976" spans="1:9" ht="15" customHeight="1">
      <c r="A976" s="3">
        <v>42275</v>
      </c>
      <c r="B976" s="83">
        <v>4900</v>
      </c>
      <c r="C976" s="173">
        <v>15400</v>
      </c>
      <c r="D976" s="248">
        <v>15085</v>
      </c>
      <c r="E976" s="137">
        <f t="shared" si="98"/>
        <v>-315</v>
      </c>
      <c r="F976" s="172">
        <f t="shared" si="101"/>
        <v>75</v>
      </c>
      <c r="I976" s="80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13" t="s">
        <v>48</v>
      </c>
    </row>
    <row r="980" spans="1:9" ht="15" customHeight="1">
      <c r="A980" s="3">
        <v>42279</v>
      </c>
      <c r="B980" s="81">
        <v>4705</v>
      </c>
      <c r="C980" s="173">
        <v>15700</v>
      </c>
      <c r="D980" s="248">
        <v>15475</v>
      </c>
      <c r="E980" s="137">
        <f t="shared" ref="E980:E1043" si="102">D980-C980</f>
        <v>-225</v>
      </c>
      <c r="F980" s="172">
        <f t="shared" si="101"/>
        <v>25</v>
      </c>
      <c r="I980" s="801"/>
    </row>
    <row r="981" spans="1:9" ht="15" customHeight="1">
      <c r="A981" s="3">
        <v>42282</v>
      </c>
      <c r="B981" s="83">
        <v>4675</v>
      </c>
      <c r="C981" s="173">
        <v>15680</v>
      </c>
      <c r="D981" s="248">
        <v>15525</v>
      </c>
      <c r="E981" s="137">
        <f t="shared" si="102"/>
        <v>-155</v>
      </c>
      <c r="F981" s="172">
        <f t="shared" si="101"/>
        <v>-20</v>
      </c>
      <c r="I981" s="801"/>
    </row>
    <row r="982" spans="1:9" ht="15" customHeight="1">
      <c r="A982" s="3">
        <v>42283</v>
      </c>
      <c r="B982" s="83">
        <v>4610</v>
      </c>
      <c r="C982" s="173">
        <v>15875</v>
      </c>
      <c r="D982" s="248">
        <v>15575</v>
      </c>
      <c r="E982" s="137">
        <f t="shared" si="102"/>
        <v>-300</v>
      </c>
      <c r="F982" s="172">
        <f t="shared" si="101"/>
        <v>195</v>
      </c>
      <c r="I982" s="801"/>
    </row>
    <row r="983" spans="1:9" ht="15" customHeight="1">
      <c r="A983" s="3">
        <v>42284</v>
      </c>
      <c r="B983" s="83">
        <v>4650</v>
      </c>
      <c r="C983" s="173">
        <v>16275</v>
      </c>
      <c r="D983" s="248">
        <v>16000</v>
      </c>
      <c r="E983" s="137">
        <f t="shared" si="102"/>
        <v>-275</v>
      </c>
      <c r="F983" s="172">
        <f t="shared" si="101"/>
        <v>400</v>
      </c>
      <c r="I983" s="801"/>
    </row>
    <row r="984" spans="1:9" ht="15" customHeight="1">
      <c r="A984" s="3">
        <v>42285</v>
      </c>
      <c r="B984" s="83">
        <v>4665</v>
      </c>
      <c r="C984" s="173">
        <v>16000</v>
      </c>
      <c r="D984" s="248">
        <v>15860</v>
      </c>
      <c r="E984" s="137">
        <f t="shared" si="102"/>
        <v>-140</v>
      </c>
      <c r="F984" s="172">
        <f t="shared" si="101"/>
        <v>-275</v>
      </c>
      <c r="I984" s="80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870" t="s">
        <v>55</v>
      </c>
    </row>
    <row r="1033" spans="1:9" ht="15" customHeight="1">
      <c r="A1033" s="3">
        <v>42354</v>
      </c>
      <c r="B1033" s="83">
        <v>6095</v>
      </c>
      <c r="C1033" s="173">
        <v>14755</v>
      </c>
      <c r="D1033" s="248">
        <v>14650</v>
      </c>
      <c r="E1033" s="137">
        <f t="shared" si="102"/>
        <v>-105</v>
      </c>
      <c r="F1033" s="172">
        <f t="shared" si="105"/>
        <v>155</v>
      </c>
      <c r="I1033" s="870"/>
    </row>
    <row r="1034" spans="1:9" ht="15" customHeight="1">
      <c r="A1034" s="3">
        <v>42355</v>
      </c>
      <c r="B1034" s="83">
        <v>6115</v>
      </c>
      <c r="C1034" s="173">
        <v>14660</v>
      </c>
      <c r="D1034" s="248">
        <v>14605</v>
      </c>
      <c r="E1034" s="137">
        <f t="shared" si="102"/>
        <v>-55</v>
      </c>
      <c r="F1034" s="172">
        <f t="shared" si="105"/>
        <v>-95</v>
      </c>
      <c r="I1034" s="87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867" t="s">
        <v>48</v>
      </c>
      <c r="C1040" s="867"/>
      <c r="D1040" s="867"/>
      <c r="E1040" s="867"/>
      <c r="F1040" s="86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14" t="s">
        <v>48</v>
      </c>
    </row>
    <row r="1069" spans="1:9" ht="15" customHeight="1">
      <c r="A1069" s="3">
        <v>42408</v>
      </c>
      <c r="B1069" s="83">
        <v>4515</v>
      </c>
      <c r="C1069" s="173">
        <v>15675</v>
      </c>
      <c r="D1069" s="248">
        <v>15555</v>
      </c>
      <c r="E1069" s="137">
        <f t="shared" si="106"/>
        <v>-120</v>
      </c>
      <c r="F1069" s="172">
        <f t="shared" si="108"/>
        <v>450</v>
      </c>
      <c r="I1069" s="814"/>
    </row>
    <row r="1070" spans="1:9" ht="15" customHeight="1">
      <c r="A1070" s="3">
        <v>42409</v>
      </c>
      <c r="B1070" s="83">
        <v>4515</v>
      </c>
      <c r="C1070" s="173">
        <v>15775</v>
      </c>
      <c r="D1070" s="248">
        <v>15675</v>
      </c>
      <c r="E1070" s="137">
        <f t="shared" si="106"/>
        <v>-100</v>
      </c>
      <c r="F1070" s="172">
        <f t="shared" si="108"/>
        <v>100</v>
      </c>
      <c r="I1070" s="814"/>
    </row>
    <row r="1071" spans="1:9" ht="15" customHeight="1">
      <c r="A1071" s="3">
        <v>42410</v>
      </c>
      <c r="B1071" s="83">
        <v>4515</v>
      </c>
      <c r="C1071" s="173">
        <v>15855</v>
      </c>
      <c r="D1071" s="248">
        <v>15825</v>
      </c>
      <c r="E1071" s="137">
        <f t="shared" si="106"/>
        <v>-30</v>
      </c>
      <c r="F1071" s="172">
        <f t="shared" si="108"/>
        <v>80</v>
      </c>
      <c r="I1071" s="814"/>
    </row>
    <row r="1072" spans="1:9" ht="15" customHeight="1">
      <c r="A1072" s="3">
        <v>42411</v>
      </c>
      <c r="B1072" s="83">
        <v>4420</v>
      </c>
      <c r="C1072" s="173">
        <v>15600</v>
      </c>
      <c r="D1072" s="248">
        <v>15405</v>
      </c>
      <c r="E1072" s="137">
        <f t="shared" si="106"/>
        <v>-195</v>
      </c>
      <c r="F1072" s="172">
        <f t="shared" si="108"/>
        <v>-255</v>
      </c>
      <c r="I1072" s="814"/>
    </row>
    <row r="1073" spans="1:9" ht="15" customHeight="1">
      <c r="A1073" s="3">
        <v>42412</v>
      </c>
      <c r="B1073" s="83">
        <v>4295</v>
      </c>
      <c r="C1073" s="173">
        <v>15300</v>
      </c>
      <c r="D1073" s="248">
        <v>15280</v>
      </c>
      <c r="E1073" s="137">
        <f t="shared" si="106"/>
        <v>-20</v>
      </c>
      <c r="F1073" s="172">
        <f t="shared" si="108"/>
        <v>-300</v>
      </c>
      <c r="I1073" s="81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36" t="s">
        <v>118</v>
      </c>
      <c r="C1103" s="836"/>
      <c r="D1103" s="836"/>
      <c r="E1103" s="836"/>
      <c r="F1103" s="836"/>
      <c r="I1103" s="316">
        <v>111500</v>
      </c>
    </row>
    <row r="1104" spans="1:9" ht="15" customHeight="1">
      <c r="A1104" s="3">
        <v>42457</v>
      </c>
      <c r="B1104" s="836"/>
      <c r="C1104" s="836"/>
      <c r="D1104" s="836"/>
      <c r="E1104" s="836"/>
      <c r="F1104" s="83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68" t="s">
        <v>118</v>
      </c>
      <c r="C1129" s="868"/>
      <c r="D1129" s="868"/>
      <c r="E1129" s="868"/>
      <c r="F1129" s="86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52" t="s">
        <v>118</v>
      </c>
      <c r="C1149" s="852"/>
      <c r="D1149" s="852"/>
      <c r="E1149" s="852"/>
      <c r="F1149" s="85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870" t="s">
        <v>55</v>
      </c>
    </row>
    <row r="1158" spans="1:9" ht="15" customHeight="1">
      <c r="A1158" s="3">
        <v>42531</v>
      </c>
      <c r="B1158" s="83">
        <v>6575</v>
      </c>
      <c r="C1158" s="173">
        <v>17225</v>
      </c>
      <c r="D1158" s="248">
        <v>17200</v>
      </c>
      <c r="E1158" s="137">
        <f t="shared" si="110"/>
        <v>-25</v>
      </c>
      <c r="F1158" s="172">
        <f t="shared" si="113"/>
        <v>-75</v>
      </c>
      <c r="I1158" s="87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52" t="s">
        <v>118</v>
      </c>
      <c r="C1214" s="852"/>
      <c r="D1214" s="852"/>
      <c r="E1214" s="852"/>
      <c r="F1214" s="85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872" t="s">
        <v>48</v>
      </c>
    </row>
    <row r="1228" spans="1:9" ht="15" customHeight="1">
      <c r="A1228" s="3">
        <v>42629</v>
      </c>
      <c r="B1228" s="81">
        <v>3835</v>
      </c>
      <c r="C1228" s="173">
        <v>19125</v>
      </c>
      <c r="D1228" s="248">
        <v>19125</v>
      </c>
      <c r="E1228" s="137">
        <f t="shared" si="114"/>
        <v>0</v>
      </c>
      <c r="F1228" s="172">
        <f t="shared" si="118"/>
        <v>-275</v>
      </c>
      <c r="I1228" s="87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873" t="s">
        <v>50</v>
      </c>
    </row>
    <row r="1240" spans="1:9" ht="15" customHeight="1">
      <c r="A1240" s="3">
        <v>42647</v>
      </c>
      <c r="B1240" s="81">
        <v>3570</v>
      </c>
      <c r="C1240" s="173">
        <v>20200</v>
      </c>
      <c r="D1240" s="248">
        <v>19955</v>
      </c>
      <c r="E1240" s="137">
        <f t="shared" si="119"/>
        <v>-245</v>
      </c>
      <c r="F1240" s="172">
        <f t="shared" si="118"/>
        <v>-75</v>
      </c>
      <c r="I1240" s="817"/>
    </row>
    <row r="1241" spans="1:9" ht="15" customHeight="1">
      <c r="A1241" s="3">
        <v>42648</v>
      </c>
      <c r="B1241" s="81">
        <v>3475</v>
      </c>
      <c r="C1241" s="173">
        <v>19930</v>
      </c>
      <c r="D1241" s="248">
        <v>19810</v>
      </c>
      <c r="E1241" s="137">
        <f t="shared" si="119"/>
        <v>-120</v>
      </c>
      <c r="F1241" s="172">
        <f t="shared" si="118"/>
        <v>-270</v>
      </c>
      <c r="I1241" s="817"/>
    </row>
    <row r="1242" spans="1:9" ht="15" customHeight="1">
      <c r="A1242" s="3">
        <v>42649</v>
      </c>
      <c r="B1242" s="81">
        <v>3475</v>
      </c>
      <c r="C1242" s="173">
        <v>20200</v>
      </c>
      <c r="D1242" s="248">
        <v>20050</v>
      </c>
      <c r="E1242" s="137">
        <f t="shared" si="119"/>
        <v>-150</v>
      </c>
      <c r="F1242" s="172">
        <f t="shared" si="118"/>
        <v>270</v>
      </c>
      <c r="I1242" s="817"/>
    </row>
    <row r="1243" spans="1:9" ht="15" customHeight="1">
      <c r="A1243" s="3">
        <v>42650</v>
      </c>
      <c r="B1243" s="81">
        <v>3445</v>
      </c>
      <c r="C1243" s="173">
        <v>20175</v>
      </c>
      <c r="D1243" s="248">
        <v>20025</v>
      </c>
      <c r="E1243" s="137">
        <f t="shared" si="119"/>
        <v>-150</v>
      </c>
      <c r="F1243" s="172">
        <f t="shared" si="118"/>
        <v>-25</v>
      </c>
      <c r="I1243" s="81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35" t="s">
        <v>118</v>
      </c>
      <c r="C1299" s="835"/>
      <c r="D1299" s="835"/>
      <c r="E1299" s="835"/>
      <c r="F1299" s="835"/>
      <c r="I1299" s="316">
        <v>147000</v>
      </c>
    </row>
    <row r="1300" spans="1:9" ht="15" customHeight="1">
      <c r="A1300" s="3">
        <v>42731</v>
      </c>
      <c r="B1300" s="835"/>
      <c r="C1300" s="835"/>
      <c r="D1300" s="835"/>
      <c r="E1300" s="835"/>
      <c r="F1300" s="83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17" t="s">
        <v>50</v>
      </c>
    </row>
    <row r="1323" spans="1:9" ht="15" customHeight="1">
      <c r="A1323" s="3">
        <v>42765</v>
      </c>
      <c r="B1323" s="81">
        <v>5805</v>
      </c>
      <c r="C1323" s="173">
        <v>19700</v>
      </c>
      <c r="D1323" s="248">
        <v>19725</v>
      </c>
      <c r="E1323" s="137">
        <f t="shared" si="124"/>
        <v>25</v>
      </c>
      <c r="F1323" s="172">
        <f t="shared" si="125"/>
        <v>-275</v>
      </c>
      <c r="I1323" s="81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871"/>
    </row>
    <row r="1325" spans="1:9" ht="15" customHeight="1">
      <c r="A1325" s="3">
        <v>42767</v>
      </c>
      <c r="B1325" s="81">
        <v>5805</v>
      </c>
      <c r="C1325" s="173">
        <v>19825</v>
      </c>
      <c r="D1325" s="248">
        <v>19875</v>
      </c>
      <c r="E1325" s="137">
        <f t="shared" si="124"/>
        <v>50</v>
      </c>
      <c r="F1325" s="172">
        <f t="shared" si="125"/>
        <v>-255</v>
      </c>
      <c r="I1325" s="892" t="s">
        <v>50</v>
      </c>
    </row>
    <row r="1326" spans="1:9" ht="15" customHeight="1">
      <c r="A1326" s="3">
        <v>42768</v>
      </c>
      <c r="B1326" s="81">
        <v>5825</v>
      </c>
      <c r="C1326" s="173">
        <v>19855</v>
      </c>
      <c r="D1326" s="248">
        <v>19950</v>
      </c>
      <c r="E1326" s="137">
        <f t="shared" si="124"/>
        <v>95</v>
      </c>
      <c r="F1326" s="172">
        <f t="shared" si="125"/>
        <v>30</v>
      </c>
      <c r="I1326" s="89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886" t="s">
        <v>56</v>
      </c>
    </row>
    <row r="1369" spans="1:9" ht="15" customHeight="1">
      <c r="A1369" s="3">
        <v>42829</v>
      </c>
      <c r="B1369" s="81">
        <v>3510</v>
      </c>
      <c r="C1369" s="173">
        <v>20035</v>
      </c>
      <c r="D1369" s="248">
        <v>20075</v>
      </c>
      <c r="E1369" s="137">
        <f t="shared" si="127"/>
        <v>40</v>
      </c>
      <c r="F1369" s="172">
        <f t="shared" si="126"/>
        <v>-190</v>
      </c>
      <c r="I1369" s="86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35" t="s">
        <v>118</v>
      </c>
      <c r="C1377" s="835"/>
      <c r="D1377" s="835"/>
      <c r="E1377" s="835"/>
      <c r="F1377" s="835"/>
      <c r="I1377" s="316"/>
    </row>
    <row r="1378" spans="1:9" ht="15" customHeight="1">
      <c r="A1378" s="3">
        <v>42842</v>
      </c>
      <c r="B1378" s="835"/>
      <c r="C1378" s="835"/>
      <c r="D1378" s="835"/>
      <c r="E1378" s="835"/>
      <c r="F1378" s="83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34" t="s">
        <v>118</v>
      </c>
      <c r="C1388" s="834"/>
      <c r="D1388" s="834"/>
      <c r="E1388" s="834"/>
      <c r="F1388" s="834"/>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35" t="s">
        <v>118</v>
      </c>
      <c r="C1408" s="835"/>
      <c r="D1408" s="835"/>
      <c r="E1408" s="835"/>
      <c r="F1408" s="83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52" t="s">
        <v>118</v>
      </c>
      <c r="C1473" s="852"/>
      <c r="D1473" s="852"/>
      <c r="E1473" s="852"/>
      <c r="F1473" s="85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35" t="s">
        <v>118</v>
      </c>
      <c r="C1558" s="835"/>
      <c r="D1558" s="835"/>
      <c r="E1558" s="835"/>
      <c r="F1558" s="835"/>
      <c r="G1558" s="835"/>
      <c r="H1558" s="877"/>
      <c r="I1558" s="316"/>
    </row>
    <row r="1559" spans="1:9" ht="15" customHeight="1">
      <c r="A1559" s="3">
        <v>43095</v>
      </c>
      <c r="B1559" s="835"/>
      <c r="C1559" s="835"/>
      <c r="D1559" s="835"/>
      <c r="E1559" s="835"/>
      <c r="F1559" s="835"/>
      <c r="G1559" s="835"/>
      <c r="H1559" s="87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870" t="s">
        <v>55</v>
      </c>
    </row>
    <row r="1596" spans="1:9" ht="15" customHeight="1">
      <c r="A1596" s="3">
        <v>43147</v>
      </c>
      <c r="B1596" s="81">
        <v>1860</v>
      </c>
      <c r="C1596" s="173">
        <v>21900</v>
      </c>
      <c r="D1596" s="248">
        <v>21675</v>
      </c>
      <c r="E1596" s="137">
        <f t="shared" si="136"/>
        <v>-225</v>
      </c>
      <c r="F1596" s="172">
        <f t="shared" ref="F1596:F1625" si="139">C1596-C1595</f>
        <v>200</v>
      </c>
      <c r="I1596" s="870"/>
    </row>
    <row r="1597" spans="1:9" ht="15" customHeight="1">
      <c r="A1597" s="3">
        <v>43150</v>
      </c>
      <c r="B1597" s="81">
        <v>1860</v>
      </c>
      <c r="C1597" s="173">
        <v>21830</v>
      </c>
      <c r="D1597" s="248">
        <v>21655</v>
      </c>
      <c r="E1597" s="137">
        <f t="shared" si="136"/>
        <v>-175</v>
      </c>
      <c r="F1597" s="172">
        <f t="shared" si="139"/>
        <v>-70</v>
      </c>
      <c r="I1597" s="870"/>
    </row>
    <row r="1598" spans="1:9" ht="15" customHeight="1">
      <c r="A1598" s="3">
        <v>43151</v>
      </c>
      <c r="B1598" s="81">
        <v>1860</v>
      </c>
      <c r="C1598" s="173">
        <v>21500</v>
      </c>
      <c r="D1598" s="248">
        <v>21375</v>
      </c>
      <c r="E1598" s="137">
        <f t="shared" si="136"/>
        <v>-125</v>
      </c>
      <c r="F1598" s="172">
        <f t="shared" si="139"/>
        <v>-330</v>
      </c>
      <c r="I1598" s="870"/>
    </row>
    <row r="1599" spans="1:9" ht="15" customHeight="1">
      <c r="A1599" s="3">
        <v>43152</v>
      </c>
      <c r="B1599" s="81">
        <v>1860</v>
      </c>
      <c r="C1599" s="173">
        <v>21680</v>
      </c>
      <c r="D1599" s="248">
        <v>21550</v>
      </c>
      <c r="E1599" s="137">
        <f t="shared" si="136"/>
        <v>-130</v>
      </c>
      <c r="F1599" s="172">
        <f t="shared" si="139"/>
        <v>180</v>
      </c>
      <c r="I1599" s="87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890" t="s">
        <v>119</v>
      </c>
      <c r="C1626" s="890"/>
      <c r="D1626" s="890"/>
      <c r="E1626" s="890"/>
      <c r="F1626" s="890"/>
      <c r="G1626" s="273">
        <f>AVERAGE(C1605:C1625)</f>
        <v>21214.047619047618</v>
      </c>
      <c r="H1626" s="359">
        <f>AVERAGE(C1563:C1625)</f>
        <v>21190.476190476191</v>
      </c>
      <c r="I1626" s="317"/>
    </row>
    <row r="1627" spans="1:9" ht="15" customHeight="1">
      <c r="A1627" s="29">
        <v>43192</v>
      </c>
      <c r="B1627" s="889" t="s">
        <v>119</v>
      </c>
      <c r="C1627" s="889"/>
      <c r="D1627" s="889"/>
      <c r="E1627" s="889"/>
      <c r="F1627" s="88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887" t="s">
        <v>56</v>
      </c>
    </row>
    <row r="1631" spans="1:9" ht="15" customHeight="1">
      <c r="A1631" s="3">
        <v>43196</v>
      </c>
      <c r="B1631" s="81">
        <v>2000</v>
      </c>
      <c r="C1631" s="173">
        <v>21050</v>
      </c>
      <c r="D1631" s="248">
        <v>20975</v>
      </c>
      <c r="E1631" s="137">
        <f t="shared" si="141"/>
        <v>-75</v>
      </c>
      <c r="F1631" s="172">
        <f t="shared" si="142"/>
        <v>-25</v>
      </c>
      <c r="I1631" s="88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891" t="s">
        <v>119</v>
      </c>
      <c r="C1652" s="891"/>
      <c r="D1652" s="891"/>
      <c r="E1652" s="891"/>
      <c r="F1652" s="89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891" t="s">
        <v>119</v>
      </c>
      <c r="C1667" s="891"/>
      <c r="D1667" s="891"/>
      <c r="E1667" s="891"/>
      <c r="F1667" s="89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891" t="s">
        <v>119</v>
      </c>
      <c r="C1732" s="891"/>
      <c r="D1732" s="891"/>
      <c r="E1732" s="891"/>
      <c r="F1732" s="89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35" t="s">
        <v>118</v>
      </c>
      <c r="C1818" s="835"/>
      <c r="D1818" s="835"/>
      <c r="E1818" s="835"/>
      <c r="F1818" s="835"/>
      <c r="G1818" s="835"/>
      <c r="H1818" s="877"/>
      <c r="I1818" s="316">
        <v>144250</v>
      </c>
    </row>
    <row r="1819" spans="1:9" ht="15" customHeight="1">
      <c r="A1819" s="3">
        <v>43460</v>
      </c>
      <c r="B1819" s="835"/>
      <c r="C1819" s="835"/>
      <c r="D1819" s="835"/>
      <c r="E1819" s="835"/>
      <c r="F1819" s="835"/>
      <c r="G1819" s="835"/>
      <c r="H1819" s="87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46" t="s">
        <v>51</v>
      </c>
      <c r="C1900" s="746"/>
      <c r="D1900" s="746"/>
      <c r="E1900" s="746"/>
      <c r="F1900" s="746"/>
      <c r="G1900" s="746"/>
      <c r="H1900" s="746"/>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46"/>
      <c r="C1901" s="746"/>
      <c r="D1901" s="746"/>
      <c r="E1901" s="746"/>
      <c r="F1901" s="746"/>
      <c r="G1901" s="746"/>
      <c r="H1901" s="746"/>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46" t="s">
        <v>51</v>
      </c>
      <c r="C1911" s="746"/>
      <c r="D1911" s="746"/>
      <c r="E1911" s="746"/>
      <c r="F1911" s="746"/>
      <c r="G1911" s="746"/>
      <c r="H1911" s="74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46" t="s">
        <v>51</v>
      </c>
      <c r="C1926" s="746"/>
      <c r="D1926" s="746"/>
      <c r="E1926" s="746"/>
      <c r="F1926" s="746"/>
      <c r="G1926" s="746"/>
      <c r="H1926" s="74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46" t="s">
        <v>51</v>
      </c>
      <c r="C1991" s="746"/>
      <c r="D1991" s="746"/>
      <c r="E1991" s="746"/>
      <c r="F1991" s="74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35" t="s">
        <v>118</v>
      </c>
      <c r="C2078" s="835"/>
      <c r="D2078" s="835"/>
      <c r="E2078" s="835"/>
      <c r="F2078" s="835"/>
      <c r="G2078" s="835"/>
      <c r="H2078" s="877"/>
      <c r="I2078" s="316">
        <v>142500</v>
      </c>
    </row>
    <row r="2079" spans="1:9" ht="15" customHeight="1">
      <c r="A2079" s="3">
        <v>43825</v>
      </c>
      <c r="B2079" s="835"/>
      <c r="C2079" s="835"/>
      <c r="D2079" s="835"/>
      <c r="E2079" s="835"/>
      <c r="F2079" s="835"/>
      <c r="G2079" s="835"/>
      <c r="H2079" s="87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65"/>
    </row>
    <row r="2099" spans="1:9" ht="15" customHeight="1">
      <c r="A2099" s="3">
        <v>43854</v>
      </c>
      <c r="B2099" s="81">
        <v>6945</v>
      </c>
      <c r="C2099" s="173">
        <v>16900</v>
      </c>
      <c r="D2099" s="248">
        <v>16925</v>
      </c>
      <c r="E2099" s="137">
        <f t="shared" si="336"/>
        <v>25</v>
      </c>
      <c r="F2099" s="172">
        <f t="shared" si="345"/>
        <v>-235</v>
      </c>
      <c r="I2099" s="865"/>
    </row>
    <row r="2100" spans="1:9" ht="15" customHeight="1">
      <c r="A2100" s="3">
        <v>43857</v>
      </c>
      <c r="B2100" s="81">
        <v>6870</v>
      </c>
      <c r="C2100" s="173">
        <v>16565</v>
      </c>
      <c r="D2100" s="248">
        <v>16600</v>
      </c>
      <c r="E2100" s="137">
        <f t="shared" si="336"/>
        <v>35</v>
      </c>
      <c r="F2100" s="172">
        <f t="shared" si="345"/>
        <v>-335</v>
      </c>
      <c r="I2100" s="865"/>
    </row>
    <row r="2101" spans="1:9" ht="15" customHeight="1">
      <c r="A2101" s="3">
        <v>43858</v>
      </c>
      <c r="B2101" s="81">
        <v>6870</v>
      </c>
      <c r="C2101" s="173">
        <v>16345</v>
      </c>
      <c r="D2101" s="248">
        <v>16350</v>
      </c>
      <c r="E2101" s="137">
        <f t="shared" si="336"/>
        <v>5</v>
      </c>
      <c r="F2101" s="172">
        <f t="shared" ref="F2101" si="346">C2101-C2100</f>
        <v>-220</v>
      </c>
      <c r="I2101" s="865"/>
    </row>
    <row r="2102" spans="1:9" ht="15" customHeight="1">
      <c r="A2102" s="3">
        <v>43859</v>
      </c>
      <c r="B2102" s="81">
        <v>6830</v>
      </c>
      <c r="C2102" s="173">
        <v>16325</v>
      </c>
      <c r="D2102" s="248">
        <v>16300</v>
      </c>
      <c r="E2102" s="137">
        <f t="shared" si="336"/>
        <v>-25</v>
      </c>
      <c r="F2102" s="172">
        <f t="shared" ref="F2102" si="347">C2102-C2101</f>
        <v>-20</v>
      </c>
      <c r="I2102" s="865"/>
    </row>
    <row r="2103" spans="1:9" ht="15" customHeight="1">
      <c r="A2103" s="3">
        <v>43860</v>
      </c>
      <c r="B2103" s="81">
        <v>6830</v>
      </c>
      <c r="C2103" s="173">
        <v>16275</v>
      </c>
      <c r="D2103" s="248">
        <v>16200</v>
      </c>
      <c r="E2103" s="137">
        <f t="shared" si="336"/>
        <v>-75</v>
      </c>
      <c r="F2103" s="172">
        <f t="shared" ref="F2103" si="348">C2103-C2102</f>
        <v>-50</v>
      </c>
      <c r="I2103" s="86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88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35" t="s">
        <v>61</v>
      </c>
      <c r="C2154" s="835"/>
      <c r="D2154" s="835"/>
      <c r="E2154" s="835"/>
      <c r="F2154" s="835"/>
      <c r="I2154" s="316">
        <v>129500</v>
      </c>
    </row>
    <row r="2155" spans="1:9" ht="15" customHeight="1">
      <c r="A2155" s="3">
        <v>43934</v>
      </c>
      <c r="B2155" s="835"/>
      <c r="C2155" s="835"/>
      <c r="D2155" s="835"/>
      <c r="E2155" s="835"/>
      <c r="F2155" s="83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895"/>
    </row>
    <row r="2170" spans="1:11" ht="15" customHeight="1">
      <c r="A2170" s="3">
        <v>43955</v>
      </c>
      <c r="B2170" s="81">
        <v>5270</v>
      </c>
      <c r="C2170" s="173">
        <v>15265</v>
      </c>
      <c r="D2170" s="248">
        <v>15138</v>
      </c>
      <c r="E2170" s="137">
        <f t="shared" si="395"/>
        <v>-127</v>
      </c>
      <c r="F2170" s="172">
        <f t="shared" ref="F2170:F2171" si="407">C2170-C2169</f>
        <v>96</v>
      </c>
      <c r="I2170" s="865"/>
    </row>
    <row r="2171" spans="1:11" ht="15" customHeight="1">
      <c r="A2171" s="3">
        <v>43956</v>
      </c>
      <c r="B2171" s="81">
        <v>5100</v>
      </c>
      <c r="C2171" s="173">
        <v>15380</v>
      </c>
      <c r="D2171" s="248">
        <v>15223</v>
      </c>
      <c r="E2171" s="137">
        <f t="shared" si="395"/>
        <v>-157</v>
      </c>
      <c r="F2171" s="172">
        <f t="shared" si="407"/>
        <v>115</v>
      </c>
      <c r="I2171" s="86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35" t="s">
        <v>61</v>
      </c>
      <c r="C2174" s="835"/>
      <c r="D2174" s="835"/>
      <c r="E2174" s="835"/>
      <c r="F2174" s="835"/>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52" t="s">
        <v>61</v>
      </c>
      <c r="C2185" s="852"/>
      <c r="D2185" s="852"/>
      <c r="E2185" s="852"/>
      <c r="F2185" s="85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53" t="s">
        <v>61</v>
      </c>
      <c r="C2255" s="853"/>
      <c r="D2255" s="853"/>
      <c r="E2255" s="853"/>
      <c r="F2255" s="85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895"/>
    </row>
    <row r="2279" spans="1:9" ht="15" customHeight="1">
      <c r="A2279" s="357">
        <v>44106</v>
      </c>
      <c r="B2279" s="81">
        <v>5550</v>
      </c>
      <c r="C2279" s="173">
        <v>17545</v>
      </c>
      <c r="D2279" s="248">
        <v>17530</v>
      </c>
      <c r="E2279" s="137">
        <f t="shared" si="480"/>
        <v>-15</v>
      </c>
      <c r="F2279" s="172">
        <f t="shared" ref="F2279" si="499">C2279-C2278</f>
        <v>39</v>
      </c>
      <c r="I2279" s="865"/>
    </row>
    <row r="2280" spans="1:9" ht="15" customHeight="1">
      <c r="A2280" s="357">
        <v>44109</v>
      </c>
      <c r="B2280" s="81">
        <v>5500</v>
      </c>
      <c r="C2280" s="173">
        <v>17850</v>
      </c>
      <c r="D2280" s="248">
        <v>17863</v>
      </c>
      <c r="E2280" s="137">
        <f t="shared" si="480"/>
        <v>13</v>
      </c>
      <c r="F2280" s="172">
        <f t="shared" ref="F2280" si="500">C2280-C2279</f>
        <v>305</v>
      </c>
      <c r="I2280" s="865"/>
    </row>
    <row r="2281" spans="1:9" ht="15" customHeight="1">
      <c r="A2281" s="357">
        <v>44110</v>
      </c>
      <c r="B2281" s="81">
        <v>5475</v>
      </c>
      <c r="C2281" s="173">
        <v>18175</v>
      </c>
      <c r="D2281" s="248">
        <v>18120</v>
      </c>
      <c r="E2281" s="137">
        <f t="shared" si="480"/>
        <v>-55</v>
      </c>
      <c r="F2281" s="172">
        <f t="shared" ref="F2281" si="501">C2281-C2280</f>
        <v>325</v>
      </c>
      <c r="I2281" s="865"/>
    </row>
    <row r="2282" spans="1:9" ht="15" customHeight="1">
      <c r="A2282" s="357">
        <v>44111</v>
      </c>
      <c r="B2282" s="81">
        <v>5425</v>
      </c>
      <c r="C2282" s="173">
        <v>18155</v>
      </c>
      <c r="D2282" s="248">
        <v>18180</v>
      </c>
      <c r="E2282" s="137">
        <f t="shared" si="480"/>
        <v>25</v>
      </c>
      <c r="F2282" s="172">
        <f t="shared" ref="F2282" si="502">C2282-C2281</f>
        <v>-20</v>
      </c>
      <c r="I2282" s="865"/>
    </row>
    <row r="2283" spans="1:9" ht="15" customHeight="1">
      <c r="A2283" s="357">
        <v>44112</v>
      </c>
      <c r="B2283" s="81">
        <v>5375</v>
      </c>
      <c r="C2283" s="173">
        <v>18215</v>
      </c>
      <c r="D2283" s="248">
        <v>18175</v>
      </c>
      <c r="E2283" s="137">
        <f t="shared" si="480"/>
        <v>-40</v>
      </c>
      <c r="F2283" s="172">
        <f t="shared" ref="F2283" si="503">C2283-C2282</f>
        <v>60</v>
      </c>
      <c r="I2283" s="86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35" t="s">
        <v>61</v>
      </c>
      <c r="C2339" s="835"/>
      <c r="D2339" s="835"/>
      <c r="E2339" s="835"/>
      <c r="F2339" s="835"/>
      <c r="I2339" s="316"/>
    </row>
    <row r="2340" spans="1:9" ht="15" customHeight="1">
      <c r="A2340" s="3">
        <v>44193</v>
      </c>
      <c r="B2340" s="835"/>
      <c r="C2340" s="835"/>
      <c r="D2340" s="835"/>
      <c r="E2340" s="835"/>
      <c r="F2340" s="83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65"/>
    </row>
    <row r="2373" spans="1:9" ht="15" customHeight="1">
      <c r="A2373" s="3">
        <v>44239</v>
      </c>
      <c r="B2373" s="81">
        <v>790</v>
      </c>
      <c r="C2373" s="173">
        <v>25290</v>
      </c>
      <c r="D2373" s="248">
        <v>23443</v>
      </c>
      <c r="E2373" s="137">
        <f t="shared" si="560"/>
        <v>-1847</v>
      </c>
      <c r="F2373" s="172">
        <f t="shared" ref="F2373:F2378" si="591">C2373-C2372</f>
        <v>-278</v>
      </c>
      <c r="I2373" s="865"/>
    </row>
    <row r="2374" spans="1:9" ht="15" customHeight="1">
      <c r="A2374" s="3">
        <v>44242</v>
      </c>
      <c r="B2374" s="81">
        <v>1340</v>
      </c>
      <c r="C2374" s="173">
        <v>28899</v>
      </c>
      <c r="D2374" s="248">
        <v>24151</v>
      </c>
      <c r="E2374" s="137">
        <f t="shared" si="560"/>
        <v>-4748</v>
      </c>
      <c r="F2374" s="172">
        <f t="shared" si="591"/>
        <v>3609</v>
      </c>
      <c r="I2374" s="865"/>
    </row>
    <row r="2375" spans="1:9" ht="15" customHeight="1">
      <c r="A2375" s="3">
        <v>44243</v>
      </c>
      <c r="B2375" s="81">
        <v>1360</v>
      </c>
      <c r="C2375" s="173">
        <v>27760</v>
      </c>
      <c r="D2375" s="248">
        <v>24237</v>
      </c>
      <c r="E2375" s="137">
        <f t="shared" ref="E2375" si="592">D2375-C2375</f>
        <v>-3523</v>
      </c>
      <c r="F2375" s="172">
        <f t="shared" si="591"/>
        <v>-1139</v>
      </c>
      <c r="I2375" s="865"/>
    </row>
    <row r="2376" spans="1:9" ht="15" customHeight="1">
      <c r="A2376" s="3">
        <v>44244</v>
      </c>
      <c r="B2376" s="81">
        <v>1375</v>
      </c>
      <c r="C2376" s="173">
        <v>28710</v>
      </c>
      <c r="D2376" s="248">
        <v>24620</v>
      </c>
      <c r="E2376" s="137">
        <f t="shared" ref="E2376" si="593">D2376-C2376</f>
        <v>-4090</v>
      </c>
      <c r="F2376" s="172">
        <f t="shared" si="591"/>
        <v>950</v>
      </c>
      <c r="I2376" s="86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35" t="s">
        <v>61</v>
      </c>
      <c r="C2408" s="835"/>
      <c r="D2408" s="835"/>
      <c r="E2408" s="137"/>
      <c r="I2408" s="316">
        <v>179150</v>
      </c>
    </row>
    <row r="2409" spans="1:9" ht="15" customHeight="1">
      <c r="A2409" s="3">
        <v>44291</v>
      </c>
      <c r="B2409" s="835"/>
      <c r="C2409" s="835"/>
      <c r="D2409" s="83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874" t="s">
        <v>60</v>
      </c>
      <c r="C2429" s="874"/>
      <c r="D2429" s="874"/>
      <c r="E2429" s="508"/>
      <c r="F2429" s="508"/>
      <c r="I2429" s="896" t="s">
        <v>23</v>
      </c>
    </row>
    <row r="2430" spans="1:9" ht="15" customHeight="1">
      <c r="A2430" s="3">
        <v>44320</v>
      </c>
      <c r="B2430" s="81">
        <v>1245</v>
      </c>
      <c r="C2430" s="173">
        <v>32397</v>
      </c>
      <c r="D2430" s="248">
        <v>29004</v>
      </c>
      <c r="E2430" s="137">
        <f t="shared" ref="E2430:E2431" si="670">D2430-C2430</f>
        <v>-3393</v>
      </c>
      <c r="F2430" s="172">
        <f>C2430-C2428</f>
        <v>204</v>
      </c>
      <c r="I2430" s="897"/>
    </row>
    <row r="2431" spans="1:9" ht="15" customHeight="1">
      <c r="A2431" s="3">
        <v>44321</v>
      </c>
      <c r="B2431" s="81">
        <v>1320</v>
      </c>
      <c r="C2431" s="173">
        <v>32425</v>
      </c>
      <c r="D2431" s="248">
        <v>29550</v>
      </c>
      <c r="E2431" s="137">
        <f t="shared" si="670"/>
        <v>-2875</v>
      </c>
      <c r="F2431" s="172">
        <f t="shared" ref="F2431" si="671">C2431-C2430</f>
        <v>28</v>
      </c>
      <c r="I2431" s="89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53" t="s">
        <v>60</v>
      </c>
      <c r="C2449" s="853"/>
      <c r="D2449" s="853"/>
      <c r="E2449" s="853"/>
      <c r="F2449" s="85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52" t="s">
        <v>61</v>
      </c>
      <c r="C2514" s="828"/>
      <c r="D2514" s="82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31" t="s">
        <v>60</v>
      </c>
      <c r="C2599" s="823"/>
      <c r="D2599" s="823"/>
      <c r="E2599" s="137"/>
      <c r="F2599" s="172"/>
      <c r="I2599" s="316">
        <v>297250</v>
      </c>
    </row>
    <row r="2600" spans="1:9" ht="15" customHeight="1">
      <c r="A2600" s="3">
        <v>44558</v>
      </c>
      <c r="B2600" s="825"/>
      <c r="C2600" s="825"/>
      <c r="D2600" s="82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68" t="s">
        <v>61</v>
      </c>
      <c r="C2604" s="829"/>
      <c r="D2604" s="82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31" t="s">
        <v>60</v>
      </c>
      <c r="C2678" s="823"/>
      <c r="D2678" s="823"/>
      <c r="E2678" s="137"/>
      <c r="I2678" s="316">
        <v>344000</v>
      </c>
    </row>
    <row r="2679" spans="1:9" ht="15" customHeight="1">
      <c r="A2679" s="3">
        <v>44669</v>
      </c>
      <c r="B2679" s="825"/>
      <c r="C2679" s="825"/>
      <c r="D2679" s="82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868" t="s">
        <v>61</v>
      </c>
      <c r="C2689" s="868"/>
      <c r="D2689" s="868"/>
      <c r="E2689" s="508"/>
      <c r="F2689" s="508"/>
      <c r="G2689" s="356"/>
      <c r="H2689" s="362"/>
      <c r="I2689" s="895"/>
    </row>
    <row r="2690" spans="1:10" ht="15" customHeight="1">
      <c r="A2690" s="3">
        <v>44684</v>
      </c>
      <c r="B2690" s="81">
        <v>3045</v>
      </c>
      <c r="C2690" s="173">
        <v>41300</v>
      </c>
      <c r="D2690" s="248">
        <v>40900</v>
      </c>
      <c r="E2690" s="137">
        <f t="shared" ref="E2690" si="759">D2690-C2690</f>
        <v>-400</v>
      </c>
      <c r="F2690" s="172">
        <f>C2690-C2688</f>
        <v>500</v>
      </c>
      <c r="I2690" s="865"/>
    </row>
    <row r="2691" spans="1:10" ht="15" customHeight="1">
      <c r="A2691" s="3">
        <v>44685</v>
      </c>
      <c r="B2691" s="81">
        <v>3045</v>
      </c>
      <c r="C2691" s="173">
        <v>40700</v>
      </c>
      <c r="D2691" s="248">
        <v>40425</v>
      </c>
      <c r="E2691" s="137">
        <f t="shared" ref="E2691" si="760">D2691-C2691</f>
        <v>-275</v>
      </c>
      <c r="F2691" s="172">
        <f t="shared" ref="F2691" si="761">C2691-C2690</f>
        <v>-600</v>
      </c>
      <c r="I2691" s="86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30">
        <v>2935</v>
      </c>
      <c r="C2711" s="173">
        <v>35250</v>
      </c>
      <c r="D2711" s="248">
        <v>35000</v>
      </c>
      <c r="E2711" s="137">
        <f t="shared" si="794"/>
        <v>-250</v>
      </c>
      <c r="F2711" s="172">
        <f t="shared" si="795"/>
        <v>350</v>
      </c>
      <c r="I2711" s="316">
        <v>270500</v>
      </c>
    </row>
    <row r="2712" spans="1:9" ht="15" customHeight="1">
      <c r="A2712" s="3">
        <v>44714</v>
      </c>
      <c r="B2712" s="835" t="s">
        <v>61</v>
      </c>
      <c r="C2712" s="835"/>
      <c r="D2712" s="835"/>
      <c r="E2712" s="835"/>
      <c r="F2712" s="835"/>
      <c r="G2712" s="530"/>
      <c r="H2712" s="531"/>
      <c r="I2712" s="316">
        <v>271000</v>
      </c>
    </row>
    <row r="2713" spans="1:9" ht="15" customHeight="1">
      <c r="A2713" s="3">
        <v>44715</v>
      </c>
      <c r="B2713" s="835"/>
      <c r="C2713" s="835"/>
      <c r="D2713" s="835"/>
      <c r="E2713" s="835"/>
      <c r="F2713" s="83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52" t="s">
        <v>61</v>
      </c>
      <c r="C2774" s="852"/>
      <c r="D2774" s="852"/>
      <c r="E2774" s="852"/>
      <c r="F2774" s="85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895"/>
    </row>
    <row r="2800" spans="1:9" ht="15" customHeight="1">
      <c r="A2800" s="357">
        <v>44838</v>
      </c>
      <c r="B2800" s="81">
        <v>4830</v>
      </c>
      <c r="C2800" s="173">
        <v>20255</v>
      </c>
      <c r="D2800" s="248">
        <v>20300</v>
      </c>
      <c r="E2800" s="137">
        <f t="shared" ref="E2800" si="893">D2800-C2800</f>
        <v>45</v>
      </c>
      <c r="F2800" s="172">
        <f t="shared" si="889"/>
        <v>-90</v>
      </c>
      <c r="I2800" s="865"/>
    </row>
    <row r="2801" spans="1:9" ht="15" customHeight="1">
      <c r="A2801" s="357">
        <v>44839</v>
      </c>
      <c r="B2801" s="81">
        <v>4810</v>
      </c>
      <c r="C2801" s="173">
        <v>20305</v>
      </c>
      <c r="D2801" s="248">
        <v>20275</v>
      </c>
      <c r="E2801" s="137">
        <f t="shared" ref="E2801" si="894">D2801-C2801</f>
        <v>-30</v>
      </c>
      <c r="F2801" s="172">
        <f t="shared" si="889"/>
        <v>50</v>
      </c>
      <c r="I2801" s="865"/>
    </row>
    <row r="2802" spans="1:9" ht="15" customHeight="1">
      <c r="A2802" s="357">
        <v>44840</v>
      </c>
      <c r="B2802" s="81">
        <v>4675</v>
      </c>
      <c r="C2802" s="173">
        <v>20250</v>
      </c>
      <c r="D2802" s="248">
        <v>20150</v>
      </c>
      <c r="E2802" s="137">
        <f t="shared" ref="E2802" si="895">D2802-C2802</f>
        <v>-100</v>
      </c>
      <c r="F2802" s="172">
        <f t="shared" ref="F2802" si="896">C2802-C2801</f>
        <v>-55</v>
      </c>
      <c r="I2802" s="865"/>
    </row>
    <row r="2803" spans="1:9" ht="15" customHeight="1">
      <c r="A2803" s="357">
        <v>44841</v>
      </c>
      <c r="B2803" s="81">
        <v>4690</v>
      </c>
      <c r="C2803" s="173">
        <v>20000</v>
      </c>
      <c r="D2803" s="248">
        <v>19950</v>
      </c>
      <c r="E2803" s="137">
        <f t="shared" ref="E2803" si="897">D2803-C2803</f>
        <v>-50</v>
      </c>
      <c r="F2803" s="172">
        <f t="shared" ref="F2803" si="898">C2803-C2802</f>
        <v>-250</v>
      </c>
      <c r="I2803" s="86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866" t="s">
        <v>61</v>
      </c>
      <c r="C2859" s="866"/>
      <c r="D2859" s="866"/>
      <c r="E2859" s="866"/>
      <c r="F2859" s="866"/>
      <c r="G2859" s="276"/>
      <c r="H2859" s="472"/>
      <c r="I2859" s="316">
        <v>196750</v>
      </c>
    </row>
    <row r="2860" spans="1:10" ht="15" customHeight="1">
      <c r="A2860" s="357">
        <v>44922</v>
      </c>
      <c r="B2860" s="866"/>
      <c r="C2860" s="866"/>
      <c r="D2860" s="866"/>
      <c r="E2860" s="866"/>
      <c r="F2860" s="866"/>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68" t="s">
        <v>61</v>
      </c>
      <c r="C2864" s="868"/>
      <c r="D2864" s="868"/>
      <c r="E2864" s="868"/>
      <c r="F2864" s="868"/>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65"/>
    </row>
    <row r="2880" spans="1:10" ht="15" customHeight="1">
      <c r="A2880" s="357">
        <v>44950</v>
      </c>
      <c r="B2880" s="81">
        <v>2945</v>
      </c>
      <c r="C2880" s="173">
        <v>29950</v>
      </c>
      <c r="D2880" s="248">
        <v>29950</v>
      </c>
      <c r="E2880" s="137">
        <f t="shared" si="1007"/>
        <v>0</v>
      </c>
      <c r="F2880" s="172">
        <f t="shared" si="1008"/>
        <v>50</v>
      </c>
      <c r="I2880" s="865"/>
    </row>
    <row r="2881" spans="1:9" ht="15" customHeight="1">
      <c r="A2881" s="357">
        <v>44951</v>
      </c>
      <c r="B2881" s="81">
        <v>2945</v>
      </c>
      <c r="C2881" s="173">
        <v>30325</v>
      </c>
      <c r="D2881" s="248">
        <v>30350</v>
      </c>
      <c r="E2881" s="137">
        <f t="shared" si="1007"/>
        <v>25</v>
      </c>
      <c r="F2881" s="172">
        <f t="shared" ref="F2881:F2886" si="1009">C2881-C2880</f>
        <v>375</v>
      </c>
      <c r="G2881" s="538"/>
      <c r="H2881" s="276"/>
      <c r="I2881" s="865"/>
    </row>
    <row r="2882" spans="1:9" ht="15" customHeight="1">
      <c r="A2882" s="357">
        <v>44952</v>
      </c>
      <c r="B2882" s="81">
        <v>3020</v>
      </c>
      <c r="C2882" s="173">
        <v>31450</v>
      </c>
      <c r="D2882" s="248">
        <v>31400</v>
      </c>
      <c r="E2882" s="137">
        <f t="shared" ref="E2882" si="1010">D2882-C2882</f>
        <v>-50</v>
      </c>
      <c r="F2882" s="172">
        <f t="shared" si="1009"/>
        <v>1125</v>
      </c>
      <c r="G2882" s="538"/>
      <c r="H2882" s="276"/>
      <c r="I2882" s="865"/>
    </row>
    <row r="2883" spans="1:9" ht="15" customHeight="1">
      <c r="A2883" s="357">
        <v>44953</v>
      </c>
      <c r="B2883" s="81">
        <v>3055</v>
      </c>
      <c r="C2883" s="173">
        <v>32050</v>
      </c>
      <c r="D2883" s="248">
        <v>32100</v>
      </c>
      <c r="E2883" s="137">
        <f t="shared" ref="E2883" si="1011">D2883-C2883</f>
        <v>50</v>
      </c>
      <c r="F2883" s="172">
        <f t="shared" si="1009"/>
        <v>600</v>
      </c>
      <c r="G2883" s="538"/>
      <c r="H2883" s="276"/>
      <c r="I2883" s="865"/>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52"/>
      <c r="C2933" s="852"/>
      <c r="D2933" s="852"/>
      <c r="E2933" s="852"/>
      <c r="F2933" s="852"/>
      <c r="I2933" s="316">
        <v>195750</v>
      </c>
    </row>
    <row r="2934" spans="1:9" ht="15" customHeight="1">
      <c r="A2934" s="357">
        <v>45026</v>
      </c>
      <c r="B2934" s="852"/>
      <c r="C2934" s="852"/>
      <c r="D2934" s="852"/>
      <c r="E2934" s="852"/>
      <c r="F2934" s="852"/>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52"/>
      <c r="C2949" s="852"/>
      <c r="D2949" s="852"/>
      <c r="E2949" s="852"/>
      <c r="F2949" s="852"/>
      <c r="I2949" s="865"/>
    </row>
    <row r="2950" spans="1:9" ht="15" customHeight="1">
      <c r="A2950" s="357">
        <v>45048</v>
      </c>
      <c r="B2950" s="81">
        <v>1545</v>
      </c>
      <c r="C2950" s="173">
        <v>26800</v>
      </c>
      <c r="D2950" s="248">
        <v>26400</v>
      </c>
      <c r="E2950" s="582">
        <f t="shared" ref="E2950:E2951" si="1086">D2950-C2950</f>
        <v>-400</v>
      </c>
      <c r="F2950" s="583">
        <f>C2950-C2948</f>
        <v>450</v>
      </c>
      <c r="I2950" s="865"/>
    </row>
    <row r="2951" spans="1:9" ht="15" customHeight="1">
      <c r="A2951" s="357">
        <v>45049</v>
      </c>
      <c r="B2951" s="81">
        <v>1535</v>
      </c>
      <c r="C2951" s="173">
        <v>27125</v>
      </c>
      <c r="D2951" s="248">
        <v>26875</v>
      </c>
      <c r="E2951" s="582">
        <f t="shared" si="1086"/>
        <v>-250</v>
      </c>
      <c r="F2951" s="583">
        <f t="shared" ref="F2951" si="1087">C2951-C2950</f>
        <v>325</v>
      </c>
      <c r="I2951" s="865"/>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894"/>
      <c r="C2954" s="894"/>
      <c r="D2954" s="894"/>
      <c r="E2954" s="894"/>
      <c r="F2954" s="894"/>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52"/>
      <c r="C2969" s="852"/>
      <c r="D2969" s="852"/>
      <c r="E2969" s="852"/>
      <c r="F2969" s="852"/>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851"/>
    </row>
    <row r="2988" spans="1:9" ht="15" customHeight="1">
      <c r="A2988" s="357">
        <v>45100</v>
      </c>
      <c r="B2988" s="81">
        <v>2730</v>
      </c>
      <c r="C2988" s="173">
        <v>28195</v>
      </c>
      <c r="D2988" s="248">
        <v>26575</v>
      </c>
      <c r="E2988" s="137">
        <f t="shared" si="1126"/>
        <v>-1620</v>
      </c>
      <c r="F2988" s="583">
        <f t="shared" si="1127"/>
        <v>-455</v>
      </c>
      <c r="I2988" s="851"/>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38"/>
      <c r="H3000" s="565"/>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A3001" s="357">
        <v>45119</v>
      </c>
      <c r="B3001" s="81">
        <v>4305</v>
      </c>
      <c r="C3001" s="173">
        <v>28500</v>
      </c>
      <c r="D3001" s="741">
        <v>28105</v>
      </c>
      <c r="E3001" s="137">
        <f t="shared" ref="E3001" si="1146">D3001-C3001</f>
        <v>-395</v>
      </c>
      <c r="F3001" s="583">
        <f t="shared" ref="F3001" si="1147">C3001-C3000</f>
        <v>-250</v>
      </c>
      <c r="G3001" s="548">
        <f>AVERAGE($C$2994:C3001)</f>
        <v>28506.25</v>
      </c>
      <c r="H3001" s="717">
        <f>AVERAGE($C$2865:C3001)</f>
        <v>26434.772727272728</v>
      </c>
      <c r="I3001" s="740">
        <v>232500</v>
      </c>
      <c r="J3001" s="81"/>
      <c r="K3001" s="173"/>
      <c r="L3001" s="741"/>
      <c r="M3001" s="137"/>
      <c r="N3001" s="583"/>
      <c r="R3001" s="81"/>
      <c r="S3001" s="173"/>
      <c r="T3001" s="741"/>
      <c r="U3001" s="137"/>
      <c r="V3001" s="583"/>
      <c r="W3001" s="538"/>
      <c r="X3001" s="565"/>
      <c r="Y3001" s="357"/>
      <c r="Z3001" s="81"/>
      <c r="AA3001" s="173"/>
      <c r="AB3001" s="741"/>
      <c r="AC3001" s="137"/>
      <c r="AD3001" s="583"/>
      <c r="AE3001" s="538"/>
      <c r="AF3001" s="565"/>
      <c r="AG3001" s="357"/>
      <c r="AH3001" s="81"/>
      <c r="AI3001" s="173"/>
      <c r="AJ3001" s="741"/>
      <c r="AK3001" s="137"/>
      <c r="AL3001" s="583"/>
      <c r="AM3001" s="538"/>
      <c r="AN3001" s="565"/>
      <c r="AO3001" s="357"/>
      <c r="AP3001" s="81"/>
      <c r="AQ3001" s="173"/>
      <c r="AR3001" s="741"/>
      <c r="AS3001" s="137"/>
      <c r="AT3001" s="583"/>
      <c r="AU3001" s="538"/>
      <c r="AV3001" s="565"/>
      <c r="AW3001" s="357"/>
      <c r="AX3001" s="81"/>
      <c r="AY3001" s="173"/>
      <c r="AZ3001" s="741"/>
      <c r="BA3001" s="137"/>
      <c r="BB3001" s="583"/>
      <c r="BC3001" s="538"/>
      <c r="BD3001" s="565"/>
      <c r="BE3001" s="357"/>
      <c r="BF3001" s="81"/>
      <c r="BG3001" s="173"/>
      <c r="BH3001" s="741"/>
      <c r="BI3001" s="137"/>
      <c r="BJ3001" s="583"/>
      <c r="BK3001" s="538"/>
      <c r="BL3001" s="565"/>
      <c r="BM3001" s="357"/>
      <c r="BN3001" s="81"/>
      <c r="BO3001" s="173"/>
      <c r="BP3001" s="741"/>
      <c r="BQ3001" s="137"/>
      <c r="BR3001" s="583"/>
      <c r="BS3001" s="538"/>
      <c r="BT3001" s="565"/>
      <c r="BU3001" s="357"/>
      <c r="BV3001" s="81"/>
      <c r="BW3001" s="173"/>
      <c r="BX3001" s="741"/>
      <c r="BY3001" s="137"/>
      <c r="BZ3001" s="583"/>
      <c r="CA3001" s="538"/>
      <c r="CB3001" s="565"/>
      <c r="CC3001" s="357"/>
      <c r="CD3001" s="81"/>
      <c r="CE3001" s="173"/>
      <c r="CF3001" s="741"/>
      <c r="CG3001" s="137"/>
      <c r="CH3001" s="583"/>
      <c r="CI3001" s="538"/>
      <c r="CJ3001" s="565"/>
      <c r="CK3001" s="357"/>
      <c r="CL3001" s="81"/>
      <c r="CM3001" s="173"/>
      <c r="CN3001" s="741"/>
      <c r="CO3001" s="137"/>
      <c r="CP3001" s="583"/>
      <c r="CQ3001" s="538"/>
      <c r="CR3001" s="565"/>
      <c r="CS3001" s="357"/>
      <c r="CT3001" s="81"/>
      <c r="CU3001" s="173"/>
      <c r="CV3001" s="741"/>
      <c r="CW3001" s="137"/>
      <c r="CX3001" s="583"/>
      <c r="CY3001" s="538"/>
      <c r="CZ3001" s="565"/>
      <c r="DA3001" s="357"/>
      <c r="DB3001" s="81"/>
      <c r="DC3001" s="173"/>
      <c r="DD3001" s="741"/>
      <c r="DE3001" s="137"/>
      <c r="DF3001" s="583"/>
      <c r="DG3001" s="538"/>
      <c r="DH3001" s="565"/>
      <c r="DI3001" s="357"/>
      <c r="DJ3001" s="81"/>
      <c r="DK3001" s="173"/>
      <c r="DL3001" s="741"/>
      <c r="DM3001" s="137"/>
      <c r="DN3001" s="583"/>
      <c r="DO3001" s="538"/>
      <c r="DP3001" s="565"/>
      <c r="DQ3001" s="357"/>
      <c r="DR3001" s="81"/>
      <c r="DS3001" s="173"/>
      <c r="DT3001" s="741"/>
      <c r="DU3001" s="137"/>
      <c r="DV3001" s="583"/>
      <c r="DW3001" s="538"/>
      <c r="DX3001" s="565"/>
      <c r="DY3001" s="357"/>
      <c r="DZ3001" s="81"/>
      <c r="EA3001" s="173"/>
      <c r="EB3001" s="741"/>
      <c r="EC3001" s="137"/>
      <c r="ED3001" s="583"/>
      <c r="EE3001" s="538"/>
      <c r="EF3001" s="565"/>
      <c r="EG3001" s="357"/>
      <c r="EH3001" s="81"/>
      <c r="EI3001" s="173"/>
      <c r="EJ3001" s="741"/>
      <c r="EK3001" s="137"/>
      <c r="EL3001" s="583"/>
      <c r="EM3001" s="538"/>
      <c r="EN3001" s="565"/>
      <c r="EO3001" s="357"/>
      <c r="EP3001" s="81"/>
      <c r="EQ3001" s="173"/>
      <c r="ER3001" s="741"/>
      <c r="ES3001" s="137"/>
      <c r="ET3001" s="583"/>
      <c r="EU3001" s="538"/>
      <c r="EV3001" s="565"/>
      <c r="EW3001" s="357"/>
      <c r="EX3001" s="81"/>
      <c r="EY3001" s="173"/>
      <c r="EZ3001" s="741"/>
      <c r="FA3001" s="137"/>
      <c r="FB3001" s="583"/>
      <c r="FC3001" s="538"/>
      <c r="FD3001" s="565"/>
      <c r="FE3001" s="357"/>
      <c r="FF3001" s="81"/>
      <c r="FG3001" s="173"/>
      <c r="FH3001" s="741"/>
      <c r="FI3001" s="137"/>
      <c r="FJ3001" s="583"/>
      <c r="FK3001" s="538"/>
      <c r="FL3001" s="565"/>
      <c r="FM3001" s="357"/>
      <c r="FN3001" s="81"/>
      <c r="FO3001" s="173"/>
      <c r="FP3001" s="741"/>
      <c r="FQ3001" s="137"/>
      <c r="FR3001" s="583"/>
      <c r="FS3001" s="538"/>
      <c r="FT3001" s="565"/>
      <c r="FU3001" s="357"/>
      <c r="FV3001" s="81"/>
      <c r="FW3001" s="173"/>
      <c r="FX3001" s="741"/>
      <c r="FY3001" s="137"/>
      <c r="FZ3001" s="583"/>
      <c r="GA3001" s="538"/>
      <c r="GB3001" s="565"/>
      <c r="GC3001" s="357"/>
      <c r="GD3001" s="81"/>
      <c r="GE3001" s="173"/>
      <c r="GF3001" s="741"/>
      <c r="GG3001" s="137"/>
      <c r="GH3001" s="583"/>
      <c r="GI3001" s="538"/>
      <c r="GJ3001" s="565"/>
      <c r="GK3001" s="357"/>
      <c r="GL3001" s="81"/>
      <c r="GM3001" s="173"/>
      <c r="GN3001" s="741"/>
      <c r="GO3001" s="137"/>
      <c r="GP3001" s="583"/>
      <c r="GQ3001" s="538"/>
      <c r="GR3001" s="565"/>
      <c r="GS3001" s="357"/>
      <c r="GT3001" s="81"/>
      <c r="GU3001" s="173"/>
      <c r="GV3001" s="741"/>
      <c r="GW3001" s="137"/>
      <c r="GX3001" s="583"/>
      <c r="GY3001" s="538"/>
      <c r="GZ3001" s="565"/>
      <c r="HA3001" s="357"/>
      <c r="HB3001" s="81"/>
      <c r="HC3001" s="173"/>
      <c r="HD3001" s="741"/>
      <c r="HE3001" s="137"/>
      <c r="HF3001" s="583"/>
      <c r="HG3001" s="538"/>
      <c r="HH3001" s="565"/>
      <c r="HI3001" s="357"/>
      <c r="HJ3001" s="81"/>
      <c r="HK3001" s="173"/>
      <c r="HL3001" s="741"/>
      <c r="HM3001" s="137"/>
      <c r="HN3001" s="583"/>
      <c r="HO3001" s="538"/>
      <c r="HP3001" s="565"/>
      <c r="HQ3001" s="357"/>
      <c r="HR3001" s="81"/>
      <c r="HS3001" s="173"/>
      <c r="HT3001" s="741"/>
      <c r="HU3001" s="137"/>
      <c r="HV3001" s="583"/>
      <c r="HW3001" s="538"/>
      <c r="HX3001" s="565"/>
      <c r="HY3001" s="357"/>
      <c r="HZ3001" s="81"/>
      <c r="IA3001" s="173"/>
      <c r="IB3001" s="741"/>
      <c r="IC3001" s="137"/>
      <c r="ID3001" s="583"/>
      <c r="IE3001" s="538"/>
      <c r="IF3001" s="565"/>
      <c r="IG3001" s="357"/>
      <c r="IH3001" s="81"/>
      <c r="II3001" s="173"/>
      <c r="IJ3001" s="741"/>
      <c r="IK3001" s="137"/>
      <c r="IL3001" s="583"/>
      <c r="IM3001" s="538"/>
      <c r="IN3001" s="565"/>
      <c r="IO3001" s="357"/>
      <c r="IP3001" s="81"/>
      <c r="IQ3001" s="173"/>
      <c r="IR3001" s="741"/>
      <c r="IS3001" s="137"/>
      <c r="IT3001" s="583"/>
      <c r="IU3001" s="538"/>
      <c r="IV3001" s="565"/>
      <c r="IW3001" s="357"/>
      <c r="IX3001" s="81"/>
      <c r="IY3001" s="173"/>
      <c r="IZ3001" s="741"/>
      <c r="JA3001" s="137"/>
      <c r="JB3001" s="583"/>
      <c r="JC3001" s="538"/>
      <c r="JD3001" s="565"/>
      <c r="JE3001" s="357"/>
      <c r="JF3001" s="81"/>
      <c r="JG3001" s="173"/>
      <c r="JH3001" s="741"/>
      <c r="JI3001" s="137"/>
      <c r="JJ3001" s="583"/>
      <c r="JK3001" s="538"/>
      <c r="JL3001" s="565"/>
      <c r="JM3001" s="357"/>
      <c r="JN3001" s="81"/>
      <c r="JO3001" s="173"/>
      <c r="JP3001" s="741"/>
      <c r="JQ3001" s="137"/>
      <c r="JR3001" s="583"/>
      <c r="JS3001" s="538"/>
      <c r="JT3001" s="565"/>
      <c r="JU3001" s="357"/>
      <c r="JV3001" s="81"/>
      <c r="JW3001" s="173"/>
      <c r="JX3001" s="741"/>
      <c r="JY3001" s="137"/>
      <c r="JZ3001" s="583"/>
      <c r="KA3001" s="538"/>
      <c r="KB3001" s="565"/>
      <c r="KC3001" s="357"/>
      <c r="KD3001" s="81"/>
      <c r="KE3001" s="173"/>
      <c r="KF3001" s="741"/>
      <c r="KG3001" s="137"/>
      <c r="KH3001" s="583"/>
      <c r="KI3001" s="538"/>
      <c r="KJ3001" s="565"/>
      <c r="KK3001" s="357"/>
      <c r="KL3001" s="81"/>
      <c r="KM3001" s="173"/>
      <c r="KN3001" s="741"/>
      <c r="KO3001" s="137"/>
      <c r="KP3001" s="583"/>
      <c r="KQ3001" s="538"/>
      <c r="KR3001" s="565"/>
      <c r="KS3001" s="357"/>
      <c r="KT3001" s="81"/>
      <c r="KU3001" s="173"/>
      <c r="KV3001" s="741"/>
      <c r="KW3001" s="137"/>
      <c r="KX3001" s="583"/>
      <c r="KY3001" s="538"/>
      <c r="KZ3001" s="565"/>
      <c r="LA3001" s="357"/>
      <c r="LB3001" s="81"/>
      <c r="LC3001" s="173"/>
      <c r="LD3001" s="741"/>
      <c r="LE3001" s="137"/>
      <c r="LF3001" s="583"/>
      <c r="LG3001" s="538"/>
      <c r="LH3001" s="565"/>
      <c r="LI3001" s="357"/>
      <c r="LJ3001" s="81"/>
      <c r="LK3001" s="173"/>
      <c r="LL3001" s="741"/>
      <c r="LM3001" s="137"/>
      <c r="LN3001" s="583"/>
      <c r="LO3001" s="538"/>
      <c r="LP3001" s="565"/>
      <c r="LQ3001" s="357"/>
      <c r="LR3001" s="81"/>
      <c r="LS3001" s="173"/>
      <c r="LT3001" s="741"/>
      <c r="LU3001" s="137"/>
      <c r="LV3001" s="583"/>
      <c r="LW3001" s="538"/>
      <c r="LX3001" s="565"/>
      <c r="LY3001" s="357"/>
      <c r="LZ3001" s="81"/>
      <c r="MA3001" s="173"/>
      <c r="MB3001" s="741"/>
      <c r="MC3001" s="137"/>
      <c r="MD3001" s="583"/>
      <c r="ME3001" s="538"/>
      <c r="MF3001" s="565"/>
      <c r="MG3001" s="357"/>
      <c r="MH3001" s="81"/>
      <c r="MI3001" s="173"/>
      <c r="MJ3001" s="741"/>
      <c r="MK3001" s="137"/>
      <c r="ML3001" s="583"/>
      <c r="MM3001" s="538"/>
      <c r="MN3001" s="565"/>
      <c r="MO3001" s="357"/>
      <c r="MP3001" s="81"/>
      <c r="MQ3001" s="173"/>
      <c r="MR3001" s="741"/>
      <c r="MS3001" s="137"/>
      <c r="MT3001" s="583"/>
      <c r="MU3001" s="538"/>
      <c r="MV3001" s="565"/>
      <c r="MW3001" s="357"/>
      <c r="MX3001" s="81"/>
      <c r="MY3001" s="173"/>
      <c r="MZ3001" s="741"/>
      <c r="NA3001" s="137"/>
      <c r="NB3001" s="583"/>
      <c r="NC3001" s="538"/>
      <c r="ND3001" s="565"/>
      <c r="NE3001" s="357"/>
      <c r="NF3001" s="81"/>
      <c r="NG3001" s="173"/>
      <c r="NH3001" s="741"/>
      <c r="NI3001" s="137"/>
      <c r="NJ3001" s="583"/>
      <c r="NK3001" s="538"/>
      <c r="NL3001" s="565"/>
      <c r="NM3001" s="357"/>
      <c r="NN3001" s="81"/>
      <c r="NO3001" s="173"/>
      <c r="NP3001" s="741"/>
      <c r="NQ3001" s="137"/>
      <c r="NR3001" s="583"/>
      <c r="NS3001" s="538"/>
      <c r="NT3001" s="565"/>
      <c r="NU3001" s="357"/>
      <c r="NV3001" s="81"/>
      <c r="NW3001" s="173"/>
      <c r="NX3001" s="741"/>
      <c r="NY3001" s="137"/>
      <c r="NZ3001" s="583"/>
      <c r="OA3001" s="538"/>
      <c r="OB3001" s="565"/>
      <c r="OC3001" s="357"/>
      <c r="OD3001" s="81"/>
      <c r="OE3001" s="173"/>
      <c r="OF3001" s="741"/>
      <c r="OG3001" s="137"/>
      <c r="OH3001" s="583"/>
      <c r="OI3001" s="538"/>
      <c r="OJ3001" s="565"/>
      <c r="OK3001" s="357"/>
      <c r="OL3001" s="81"/>
      <c r="OM3001" s="173"/>
      <c r="ON3001" s="741"/>
      <c r="OO3001" s="137"/>
      <c r="OP3001" s="583"/>
      <c r="OQ3001" s="538"/>
      <c r="OR3001" s="565"/>
      <c r="OS3001" s="357"/>
      <c r="OT3001" s="81"/>
      <c r="OU3001" s="173"/>
      <c r="OV3001" s="741"/>
      <c r="OW3001" s="137"/>
      <c r="OX3001" s="583"/>
      <c r="OY3001" s="538"/>
      <c r="OZ3001" s="565"/>
      <c r="PA3001" s="357"/>
      <c r="PB3001" s="81"/>
      <c r="PC3001" s="173"/>
      <c r="PD3001" s="741"/>
      <c r="PE3001" s="137"/>
      <c r="PF3001" s="583"/>
      <c r="PG3001" s="538"/>
      <c r="PH3001" s="565"/>
      <c r="PI3001" s="357"/>
      <c r="PJ3001" s="81"/>
      <c r="PK3001" s="173"/>
      <c r="PL3001" s="741"/>
      <c r="PM3001" s="137"/>
      <c r="PN3001" s="583"/>
      <c r="PO3001" s="538"/>
      <c r="PP3001" s="565"/>
      <c r="PQ3001" s="357"/>
      <c r="PR3001" s="81"/>
      <c r="PS3001" s="173"/>
      <c r="PT3001" s="741"/>
      <c r="PU3001" s="137"/>
      <c r="PV3001" s="583"/>
      <c r="PW3001" s="538"/>
      <c r="PX3001" s="565"/>
      <c r="PY3001" s="357"/>
      <c r="PZ3001" s="81"/>
      <c r="QA3001" s="173"/>
      <c r="QB3001" s="741"/>
      <c r="QC3001" s="137"/>
      <c r="QD3001" s="583"/>
      <c r="QE3001" s="538"/>
      <c r="QF3001" s="565"/>
      <c r="QG3001" s="357"/>
      <c r="QH3001" s="81"/>
      <c r="QI3001" s="173"/>
      <c r="QJ3001" s="741"/>
      <c r="QK3001" s="137"/>
      <c r="QL3001" s="583"/>
      <c r="QM3001" s="538"/>
      <c r="QN3001" s="565"/>
      <c r="QO3001" s="357"/>
      <c r="QP3001" s="81"/>
      <c r="QQ3001" s="173"/>
      <c r="QR3001" s="741"/>
      <c r="QS3001" s="137"/>
      <c r="QT3001" s="583"/>
      <c r="QU3001" s="538"/>
      <c r="QV3001" s="565"/>
      <c r="QW3001" s="357"/>
      <c r="QX3001" s="81"/>
      <c r="QY3001" s="173"/>
      <c r="QZ3001" s="741"/>
      <c r="RA3001" s="137"/>
      <c r="RB3001" s="583"/>
      <c r="RC3001" s="538"/>
      <c r="RD3001" s="565"/>
      <c r="RE3001" s="357"/>
      <c r="RF3001" s="81"/>
      <c r="RG3001" s="173"/>
      <c r="RH3001" s="741"/>
      <c r="RI3001" s="137"/>
      <c r="RJ3001" s="583"/>
      <c r="RK3001" s="538"/>
      <c r="RL3001" s="565"/>
      <c r="RM3001" s="357"/>
      <c r="RN3001" s="81"/>
      <c r="RO3001" s="173"/>
      <c r="RP3001" s="741"/>
      <c r="RQ3001" s="137"/>
      <c r="RR3001" s="583"/>
      <c r="RS3001" s="538"/>
      <c r="RT3001" s="565"/>
      <c r="RU3001" s="357"/>
      <c r="RV3001" s="81"/>
      <c r="RW3001" s="173"/>
      <c r="RX3001" s="741"/>
      <c r="RY3001" s="137"/>
      <c r="RZ3001" s="583"/>
      <c r="SA3001" s="538"/>
      <c r="SB3001" s="565"/>
      <c r="SC3001" s="357"/>
      <c r="SD3001" s="81"/>
      <c r="SE3001" s="173"/>
      <c r="SF3001" s="741"/>
      <c r="SG3001" s="137"/>
      <c r="SH3001" s="583"/>
      <c r="SI3001" s="538"/>
      <c r="SJ3001" s="565"/>
      <c r="SK3001" s="357"/>
      <c r="SL3001" s="81"/>
      <c r="SM3001" s="173"/>
      <c r="SN3001" s="741"/>
      <c r="SO3001" s="137"/>
      <c r="SP3001" s="583"/>
      <c r="SQ3001" s="538"/>
      <c r="SR3001" s="565"/>
      <c r="SS3001" s="357"/>
      <c r="ST3001" s="81"/>
      <c r="SU3001" s="173"/>
      <c r="SV3001" s="741"/>
      <c r="SW3001" s="137"/>
      <c r="SX3001" s="583"/>
      <c r="SY3001" s="538"/>
      <c r="SZ3001" s="565"/>
      <c r="TA3001" s="357"/>
      <c r="TB3001" s="81"/>
      <c r="TC3001" s="173"/>
      <c r="TD3001" s="741"/>
      <c r="TE3001" s="137"/>
      <c r="TF3001" s="583"/>
      <c r="TG3001" s="538"/>
      <c r="TH3001" s="565"/>
      <c r="TI3001" s="357"/>
      <c r="TJ3001" s="81"/>
      <c r="TK3001" s="173"/>
      <c r="TL3001" s="741"/>
      <c r="TM3001" s="137"/>
      <c r="TN3001" s="583"/>
      <c r="TO3001" s="538"/>
      <c r="TP3001" s="565"/>
      <c r="TQ3001" s="357"/>
      <c r="TR3001" s="81"/>
      <c r="TS3001" s="173"/>
      <c r="TT3001" s="741"/>
      <c r="TU3001" s="137"/>
      <c r="TV3001" s="583"/>
      <c r="TW3001" s="538"/>
      <c r="TX3001" s="565"/>
      <c r="TY3001" s="357"/>
      <c r="TZ3001" s="81"/>
      <c r="UA3001" s="173"/>
      <c r="UB3001" s="741"/>
      <c r="UC3001" s="137"/>
      <c r="UD3001" s="583"/>
      <c r="UE3001" s="538"/>
      <c r="UF3001" s="565"/>
      <c r="UG3001" s="357"/>
      <c r="UH3001" s="81"/>
      <c r="UI3001" s="173"/>
      <c r="UJ3001" s="741"/>
      <c r="UK3001" s="137"/>
      <c r="UL3001" s="583"/>
      <c r="UM3001" s="538"/>
      <c r="UN3001" s="565"/>
      <c r="UO3001" s="357"/>
      <c r="UP3001" s="81"/>
      <c r="UQ3001" s="173"/>
      <c r="UR3001" s="741"/>
      <c r="US3001" s="137"/>
      <c r="UT3001" s="583"/>
      <c r="UU3001" s="538"/>
      <c r="UV3001" s="565"/>
      <c r="UW3001" s="357"/>
      <c r="UX3001" s="81"/>
      <c r="UY3001" s="173"/>
      <c r="UZ3001" s="741"/>
      <c r="VA3001" s="137"/>
      <c r="VB3001" s="583"/>
      <c r="VC3001" s="538"/>
      <c r="VD3001" s="565"/>
      <c r="VE3001" s="357"/>
      <c r="VF3001" s="81"/>
      <c r="VG3001" s="173"/>
      <c r="VH3001" s="741"/>
      <c r="VI3001" s="137"/>
      <c r="VJ3001" s="583"/>
      <c r="VK3001" s="538"/>
      <c r="VL3001" s="565"/>
      <c r="VM3001" s="357"/>
      <c r="VN3001" s="81"/>
      <c r="VO3001" s="173"/>
      <c r="VP3001" s="741"/>
      <c r="VQ3001" s="137"/>
      <c r="VR3001" s="583"/>
      <c r="VS3001" s="538"/>
      <c r="VT3001" s="565"/>
      <c r="VU3001" s="357"/>
      <c r="VV3001" s="81"/>
      <c r="VW3001" s="173"/>
      <c r="VX3001" s="741"/>
      <c r="VY3001" s="137"/>
      <c r="VZ3001" s="583"/>
      <c r="WA3001" s="538"/>
      <c r="WB3001" s="565"/>
      <c r="WC3001" s="357"/>
      <c r="WD3001" s="81"/>
      <c r="WE3001" s="173"/>
      <c r="WF3001" s="741"/>
      <c r="WG3001" s="137"/>
      <c r="WH3001" s="583"/>
      <c r="WI3001" s="538"/>
      <c r="WJ3001" s="565"/>
      <c r="WK3001" s="357"/>
      <c r="WL3001" s="81"/>
      <c r="WM3001" s="173"/>
      <c r="WN3001" s="741"/>
      <c r="WO3001" s="137"/>
      <c r="WP3001" s="583"/>
      <c r="WQ3001" s="538"/>
      <c r="WR3001" s="565"/>
      <c r="WS3001" s="357"/>
      <c r="WT3001" s="81"/>
      <c r="WU3001" s="173"/>
      <c r="WV3001" s="741"/>
      <c r="WW3001" s="137"/>
      <c r="WX3001" s="583"/>
      <c r="WY3001" s="538"/>
      <c r="WZ3001" s="565"/>
      <c r="XA3001" s="357"/>
      <c r="XB3001" s="81"/>
      <c r="XC3001" s="173"/>
      <c r="XD3001" s="741"/>
      <c r="XE3001" s="137"/>
      <c r="XF3001" s="583"/>
      <c r="XG3001" s="538"/>
      <c r="XH3001" s="565"/>
      <c r="XI3001" s="357"/>
      <c r="XJ3001" s="81"/>
      <c r="XK3001" s="173"/>
      <c r="XL3001" s="741"/>
      <c r="XM3001" s="137"/>
      <c r="XN3001" s="583"/>
      <c r="XO3001" s="538"/>
      <c r="XP3001" s="565"/>
      <c r="XQ3001" s="357"/>
      <c r="XR3001" s="81"/>
      <c r="XS3001" s="173"/>
      <c r="XT3001" s="741"/>
      <c r="XU3001" s="137"/>
      <c r="XV3001" s="583"/>
      <c r="XW3001" s="538"/>
      <c r="XX3001" s="565"/>
      <c r="XY3001" s="357"/>
      <c r="XZ3001" s="81"/>
      <c r="YA3001" s="173"/>
      <c r="YB3001" s="741"/>
      <c r="YC3001" s="137"/>
      <c r="YD3001" s="583"/>
      <c r="YE3001" s="538"/>
      <c r="YF3001" s="565"/>
      <c r="YG3001" s="357"/>
      <c r="YH3001" s="81"/>
      <c r="YI3001" s="173"/>
      <c r="YJ3001" s="741"/>
      <c r="YK3001" s="137"/>
      <c r="YL3001" s="583"/>
      <c r="YM3001" s="538"/>
      <c r="YN3001" s="565"/>
      <c r="YO3001" s="357"/>
      <c r="YP3001" s="81"/>
      <c r="YQ3001" s="173"/>
      <c r="YR3001" s="741"/>
      <c r="YS3001" s="137"/>
      <c r="YT3001" s="583"/>
      <c r="YU3001" s="538"/>
      <c r="YV3001" s="565"/>
      <c r="YW3001" s="357"/>
      <c r="YX3001" s="81"/>
      <c r="YY3001" s="173"/>
      <c r="YZ3001" s="741"/>
      <c r="ZA3001" s="137"/>
      <c r="ZB3001" s="583"/>
      <c r="ZC3001" s="538"/>
      <c r="ZD3001" s="565"/>
      <c r="ZE3001" s="357"/>
      <c r="ZF3001" s="81"/>
      <c r="ZG3001" s="173"/>
      <c r="ZH3001" s="741"/>
      <c r="ZI3001" s="137"/>
      <c r="ZJ3001" s="583"/>
      <c r="ZK3001" s="538"/>
      <c r="ZL3001" s="565"/>
      <c r="ZM3001" s="357"/>
      <c r="ZN3001" s="81"/>
      <c r="ZO3001" s="173"/>
      <c r="ZP3001" s="741"/>
      <c r="ZQ3001" s="137"/>
      <c r="ZR3001" s="583"/>
      <c r="ZS3001" s="538"/>
      <c r="ZT3001" s="565"/>
      <c r="ZU3001" s="357"/>
      <c r="ZV3001" s="81"/>
      <c r="ZW3001" s="173"/>
      <c r="ZX3001" s="741"/>
      <c r="ZY3001" s="137"/>
      <c r="ZZ3001" s="583"/>
      <c r="AAA3001" s="538"/>
      <c r="AAB3001" s="565"/>
      <c r="AAC3001" s="357"/>
      <c r="AAD3001" s="81"/>
      <c r="AAE3001" s="173"/>
      <c r="AAF3001" s="741"/>
      <c r="AAG3001" s="137"/>
      <c r="AAH3001" s="583"/>
      <c r="AAI3001" s="538"/>
      <c r="AAJ3001" s="565"/>
      <c r="AAK3001" s="357"/>
      <c r="AAL3001" s="81"/>
      <c r="AAM3001" s="173"/>
      <c r="AAN3001" s="741"/>
      <c r="AAO3001" s="137"/>
      <c r="AAP3001" s="583"/>
      <c r="AAQ3001" s="538"/>
      <c r="AAR3001" s="565"/>
      <c r="AAS3001" s="357"/>
      <c r="AAT3001" s="81"/>
      <c r="AAU3001" s="173"/>
      <c r="AAV3001" s="741"/>
      <c r="AAW3001" s="137"/>
      <c r="AAX3001" s="583"/>
      <c r="AAY3001" s="538"/>
      <c r="AAZ3001" s="565"/>
      <c r="ABA3001" s="357"/>
      <c r="ABB3001" s="81"/>
      <c r="ABC3001" s="173"/>
      <c r="ABD3001" s="741"/>
      <c r="ABE3001" s="137"/>
      <c r="ABF3001" s="583"/>
      <c r="ABG3001" s="538"/>
      <c r="ABH3001" s="565"/>
      <c r="ABI3001" s="357"/>
      <c r="ABJ3001" s="81"/>
      <c r="ABK3001" s="173"/>
      <c r="ABL3001" s="741"/>
      <c r="ABM3001" s="137"/>
      <c r="ABN3001" s="583"/>
      <c r="ABO3001" s="538"/>
      <c r="ABP3001" s="565"/>
      <c r="ABQ3001" s="357"/>
      <c r="ABR3001" s="81"/>
      <c r="ABS3001" s="173"/>
      <c r="ABT3001" s="741"/>
      <c r="ABU3001" s="137"/>
      <c r="ABV3001" s="583"/>
      <c r="ABW3001" s="538"/>
      <c r="ABX3001" s="565"/>
      <c r="ABY3001" s="357"/>
      <c r="ABZ3001" s="81"/>
      <c r="ACA3001" s="173"/>
      <c r="ACB3001" s="741"/>
      <c r="ACC3001" s="137"/>
      <c r="ACD3001" s="583"/>
      <c r="ACE3001" s="538"/>
      <c r="ACF3001" s="565"/>
      <c r="ACG3001" s="357"/>
      <c r="ACH3001" s="81"/>
      <c r="ACI3001" s="173"/>
      <c r="ACJ3001" s="741"/>
      <c r="ACK3001" s="137"/>
      <c r="ACL3001" s="583"/>
      <c r="ACM3001" s="538"/>
      <c r="ACN3001" s="565"/>
      <c r="ACO3001" s="357"/>
      <c r="ACP3001" s="81"/>
      <c r="ACQ3001" s="173"/>
      <c r="ACR3001" s="741"/>
      <c r="ACS3001" s="137"/>
      <c r="ACT3001" s="583"/>
      <c r="ACU3001" s="538"/>
      <c r="ACV3001" s="565"/>
      <c r="ACW3001" s="357"/>
      <c r="ACX3001" s="81"/>
      <c r="ACY3001" s="173"/>
      <c r="ACZ3001" s="741"/>
      <c r="ADA3001" s="137"/>
      <c r="ADB3001" s="583"/>
      <c r="ADC3001" s="538"/>
      <c r="ADD3001" s="565"/>
      <c r="ADE3001" s="357"/>
      <c r="ADF3001" s="81"/>
      <c r="ADG3001" s="173"/>
      <c r="ADH3001" s="741"/>
      <c r="ADI3001" s="137"/>
      <c r="ADJ3001" s="583"/>
      <c r="ADK3001" s="538"/>
      <c r="ADL3001" s="565"/>
      <c r="ADM3001" s="357"/>
      <c r="ADN3001" s="81"/>
      <c r="ADO3001" s="173"/>
      <c r="ADP3001" s="741"/>
      <c r="ADQ3001" s="137"/>
      <c r="ADR3001" s="583"/>
      <c r="ADS3001" s="538"/>
      <c r="ADT3001" s="565"/>
      <c r="ADU3001" s="357"/>
      <c r="ADV3001" s="81"/>
      <c r="ADW3001" s="173"/>
      <c r="ADX3001" s="741"/>
      <c r="ADY3001" s="137"/>
      <c r="ADZ3001" s="583"/>
      <c r="AEA3001" s="538"/>
      <c r="AEB3001" s="565"/>
      <c r="AEC3001" s="357"/>
      <c r="AED3001" s="81"/>
      <c r="AEE3001" s="173"/>
      <c r="AEF3001" s="741"/>
      <c r="AEG3001" s="137"/>
      <c r="AEH3001" s="583"/>
      <c r="AEI3001" s="538"/>
      <c r="AEJ3001" s="565"/>
      <c r="AEK3001" s="357"/>
      <c r="AEL3001" s="81"/>
      <c r="AEM3001" s="173"/>
      <c r="AEN3001" s="741"/>
      <c r="AEO3001" s="137"/>
      <c r="AEP3001" s="583"/>
      <c r="AEQ3001" s="538"/>
      <c r="AER3001" s="565"/>
      <c r="AES3001" s="357"/>
      <c r="AET3001" s="81"/>
      <c r="AEU3001" s="173"/>
      <c r="AEV3001" s="741"/>
      <c r="AEW3001" s="137"/>
      <c r="AEX3001" s="583"/>
      <c r="AEY3001" s="538"/>
      <c r="AEZ3001" s="565"/>
      <c r="AFA3001" s="357"/>
      <c r="AFB3001" s="81"/>
      <c r="AFC3001" s="173"/>
      <c r="AFD3001" s="741"/>
      <c r="AFE3001" s="137"/>
      <c r="AFF3001" s="583"/>
      <c r="AFG3001" s="538"/>
      <c r="AFH3001" s="565"/>
      <c r="AFI3001" s="357"/>
      <c r="AFJ3001" s="81"/>
      <c r="AFK3001" s="173"/>
      <c r="AFL3001" s="741"/>
      <c r="AFM3001" s="137"/>
      <c r="AFN3001" s="583"/>
      <c r="AFO3001" s="538"/>
      <c r="AFP3001" s="565"/>
      <c r="AFQ3001" s="357"/>
      <c r="AFR3001" s="81"/>
      <c r="AFS3001" s="173"/>
      <c r="AFT3001" s="741"/>
      <c r="AFU3001" s="137"/>
      <c r="AFV3001" s="583"/>
      <c r="AFW3001" s="538"/>
      <c r="AFX3001" s="565"/>
      <c r="AFY3001" s="357"/>
      <c r="AFZ3001" s="81"/>
      <c r="AGA3001" s="173"/>
      <c r="AGB3001" s="741"/>
      <c r="AGC3001" s="137"/>
      <c r="AGD3001" s="583"/>
      <c r="AGE3001" s="538"/>
      <c r="AGF3001" s="565"/>
      <c r="AGG3001" s="357"/>
      <c r="AGH3001" s="81"/>
      <c r="AGI3001" s="173"/>
      <c r="AGJ3001" s="741"/>
      <c r="AGK3001" s="137"/>
      <c r="AGL3001" s="583"/>
      <c r="AGM3001" s="538"/>
      <c r="AGN3001" s="565"/>
      <c r="AGO3001" s="357"/>
      <c r="AGP3001" s="81"/>
      <c r="AGQ3001" s="173"/>
      <c r="AGR3001" s="741"/>
      <c r="AGS3001" s="137"/>
      <c r="AGT3001" s="583"/>
      <c r="AGU3001" s="538"/>
      <c r="AGV3001" s="565"/>
      <c r="AGW3001" s="357"/>
      <c r="AGX3001" s="81"/>
      <c r="AGY3001" s="173"/>
      <c r="AGZ3001" s="741"/>
      <c r="AHA3001" s="137"/>
      <c r="AHB3001" s="583"/>
      <c r="AHC3001" s="538"/>
      <c r="AHD3001" s="565"/>
      <c r="AHE3001" s="357"/>
      <c r="AHF3001" s="81"/>
      <c r="AHG3001" s="173"/>
      <c r="AHH3001" s="741"/>
      <c r="AHI3001" s="137"/>
      <c r="AHJ3001" s="583"/>
      <c r="AHK3001" s="538"/>
      <c r="AHL3001" s="565"/>
      <c r="AHM3001" s="357"/>
      <c r="AHN3001" s="81"/>
      <c r="AHO3001" s="173"/>
      <c r="AHP3001" s="741"/>
      <c r="AHQ3001" s="137"/>
      <c r="AHR3001" s="583"/>
      <c r="AHS3001" s="538"/>
      <c r="AHT3001" s="565"/>
      <c r="AHU3001" s="357"/>
      <c r="AHV3001" s="81"/>
      <c r="AHW3001" s="173"/>
      <c r="AHX3001" s="741"/>
      <c r="AHY3001" s="137"/>
      <c r="AHZ3001" s="583"/>
      <c r="AIA3001" s="538"/>
      <c r="AIB3001" s="565"/>
      <c r="AIC3001" s="357"/>
      <c r="AID3001" s="81"/>
      <c r="AIE3001" s="173"/>
      <c r="AIF3001" s="741"/>
      <c r="AIG3001" s="137"/>
      <c r="AIH3001" s="583"/>
      <c r="AII3001" s="538"/>
      <c r="AIJ3001" s="565"/>
      <c r="AIK3001" s="357"/>
      <c r="AIL3001" s="81"/>
      <c r="AIM3001" s="173"/>
      <c r="AIN3001" s="741"/>
      <c r="AIO3001" s="137"/>
      <c r="AIP3001" s="583"/>
      <c r="AIQ3001" s="538"/>
      <c r="AIR3001" s="565"/>
      <c r="AIS3001" s="357"/>
      <c r="AIT3001" s="81"/>
      <c r="AIU3001" s="173"/>
      <c r="AIV3001" s="741"/>
      <c r="AIW3001" s="137"/>
      <c r="AIX3001" s="583"/>
      <c r="AIY3001" s="538"/>
      <c r="AIZ3001" s="565"/>
      <c r="AJA3001" s="357"/>
      <c r="AJB3001" s="81"/>
      <c r="AJC3001" s="173"/>
      <c r="AJD3001" s="741"/>
      <c r="AJE3001" s="137"/>
      <c r="AJF3001" s="583"/>
      <c r="AJG3001" s="538"/>
      <c r="AJH3001" s="565"/>
      <c r="AJI3001" s="357"/>
      <c r="AJJ3001" s="81"/>
      <c r="AJK3001" s="173"/>
      <c r="AJL3001" s="741"/>
      <c r="AJM3001" s="137"/>
      <c r="AJN3001" s="583"/>
      <c r="AJO3001" s="538"/>
      <c r="AJP3001" s="565"/>
      <c r="AJQ3001" s="357"/>
      <c r="AJR3001" s="81"/>
      <c r="AJS3001" s="173"/>
      <c r="AJT3001" s="741"/>
      <c r="AJU3001" s="137"/>
      <c r="AJV3001" s="583"/>
      <c r="AJW3001" s="538"/>
      <c r="AJX3001" s="565"/>
      <c r="AJY3001" s="357"/>
      <c r="AJZ3001" s="81"/>
      <c r="AKA3001" s="173"/>
      <c r="AKB3001" s="741"/>
      <c r="AKC3001" s="137"/>
      <c r="AKD3001" s="583"/>
      <c r="AKE3001" s="538"/>
      <c r="AKF3001" s="565"/>
      <c r="AKG3001" s="357"/>
      <c r="AKH3001" s="81"/>
      <c r="AKI3001" s="173"/>
      <c r="AKJ3001" s="741"/>
      <c r="AKK3001" s="137"/>
      <c r="AKL3001" s="583"/>
      <c r="AKM3001" s="538"/>
      <c r="AKN3001" s="565"/>
      <c r="AKO3001" s="357"/>
      <c r="AKP3001" s="81"/>
      <c r="AKQ3001" s="173"/>
      <c r="AKR3001" s="741"/>
      <c r="AKS3001" s="137"/>
      <c r="AKT3001" s="583"/>
      <c r="AKU3001" s="538"/>
      <c r="AKV3001" s="565"/>
      <c r="AKW3001" s="357"/>
      <c r="AKX3001" s="81"/>
      <c r="AKY3001" s="173"/>
      <c r="AKZ3001" s="741"/>
      <c r="ALA3001" s="137"/>
      <c r="ALB3001" s="583"/>
      <c r="ALC3001" s="538"/>
      <c r="ALD3001" s="565"/>
      <c r="ALE3001" s="357"/>
      <c r="ALF3001" s="81"/>
      <c r="ALG3001" s="173"/>
      <c r="ALH3001" s="741"/>
      <c r="ALI3001" s="137"/>
      <c r="ALJ3001" s="583"/>
      <c r="ALK3001" s="538"/>
      <c r="ALL3001" s="565"/>
      <c r="ALM3001" s="357"/>
      <c r="ALN3001" s="81"/>
      <c r="ALO3001" s="173"/>
      <c r="ALP3001" s="741"/>
      <c r="ALQ3001" s="137"/>
      <c r="ALR3001" s="583"/>
      <c r="ALS3001" s="538"/>
      <c r="ALT3001" s="565"/>
      <c r="ALU3001" s="357"/>
      <c r="ALV3001" s="81"/>
      <c r="ALW3001" s="173"/>
      <c r="ALX3001" s="741"/>
      <c r="ALY3001" s="137"/>
      <c r="ALZ3001" s="583"/>
      <c r="AMA3001" s="538"/>
      <c r="AMB3001" s="565"/>
      <c r="AMC3001" s="357"/>
      <c r="AMD3001" s="81"/>
      <c r="AME3001" s="173"/>
      <c r="AMF3001" s="741"/>
      <c r="AMG3001" s="137"/>
      <c r="AMH3001" s="583"/>
      <c r="AMI3001" s="538"/>
      <c r="AMJ3001" s="565"/>
      <c r="AMK3001" s="357"/>
      <c r="AML3001" s="81"/>
      <c r="AMM3001" s="173"/>
      <c r="AMN3001" s="741"/>
      <c r="AMO3001" s="137"/>
      <c r="AMP3001" s="583"/>
      <c r="AMQ3001" s="538"/>
      <c r="AMR3001" s="565"/>
      <c r="AMS3001" s="357"/>
      <c r="AMT3001" s="81"/>
      <c r="AMU3001" s="173"/>
      <c r="AMV3001" s="741"/>
      <c r="AMW3001" s="137"/>
      <c r="AMX3001" s="583"/>
      <c r="AMY3001" s="538"/>
      <c r="AMZ3001" s="565"/>
      <c r="ANA3001" s="357"/>
      <c r="ANB3001" s="81"/>
      <c r="ANC3001" s="173"/>
      <c r="AND3001" s="741"/>
      <c r="ANE3001" s="137"/>
      <c r="ANF3001" s="583"/>
      <c r="ANG3001" s="538"/>
      <c r="ANH3001" s="565"/>
      <c r="ANI3001" s="357"/>
      <c r="ANJ3001" s="81"/>
      <c r="ANK3001" s="173"/>
      <c r="ANL3001" s="741"/>
      <c r="ANM3001" s="137"/>
      <c r="ANN3001" s="583"/>
      <c r="ANO3001" s="538"/>
      <c r="ANP3001" s="565"/>
      <c r="ANQ3001" s="357"/>
      <c r="ANR3001" s="81"/>
      <c r="ANS3001" s="173"/>
      <c r="ANT3001" s="741"/>
      <c r="ANU3001" s="137"/>
      <c r="ANV3001" s="583"/>
      <c r="ANW3001" s="538"/>
      <c r="ANX3001" s="565"/>
      <c r="ANY3001" s="357"/>
      <c r="ANZ3001" s="81"/>
      <c r="AOA3001" s="173"/>
      <c r="AOB3001" s="741"/>
      <c r="AOC3001" s="137"/>
      <c r="AOD3001" s="583"/>
      <c r="AOE3001" s="538"/>
      <c r="AOF3001" s="565"/>
      <c r="AOG3001" s="357"/>
      <c r="AOH3001" s="81"/>
      <c r="AOI3001" s="173"/>
      <c r="AOJ3001" s="741"/>
      <c r="AOK3001" s="137"/>
      <c r="AOL3001" s="583"/>
      <c r="AOM3001" s="538"/>
      <c r="AON3001" s="565"/>
      <c r="AOO3001" s="357"/>
      <c r="AOP3001" s="81"/>
      <c r="AOQ3001" s="173"/>
      <c r="AOR3001" s="741"/>
      <c r="AOS3001" s="137"/>
      <c r="AOT3001" s="583"/>
      <c r="AOU3001" s="538"/>
      <c r="AOV3001" s="565"/>
      <c r="AOW3001" s="357"/>
      <c r="AOX3001" s="81"/>
      <c r="AOY3001" s="173"/>
      <c r="AOZ3001" s="741"/>
      <c r="APA3001" s="137"/>
      <c r="APB3001" s="583"/>
      <c r="APC3001" s="538"/>
      <c r="APD3001" s="565"/>
      <c r="APE3001" s="357"/>
      <c r="APF3001" s="81"/>
      <c r="APG3001" s="173"/>
      <c r="APH3001" s="741"/>
      <c r="API3001" s="137"/>
      <c r="APJ3001" s="583"/>
      <c r="APK3001" s="538"/>
      <c r="APL3001" s="565"/>
      <c r="APM3001" s="357"/>
      <c r="APN3001" s="81"/>
      <c r="APO3001" s="173"/>
      <c r="APP3001" s="741"/>
      <c r="APQ3001" s="137"/>
      <c r="APR3001" s="583"/>
      <c r="APS3001" s="538"/>
      <c r="APT3001" s="565"/>
      <c r="APU3001" s="357"/>
      <c r="APV3001" s="81"/>
      <c r="APW3001" s="173"/>
      <c r="APX3001" s="741"/>
      <c r="APY3001" s="137"/>
      <c r="APZ3001" s="583"/>
      <c r="AQA3001" s="538"/>
      <c r="AQB3001" s="565"/>
      <c r="AQC3001" s="357"/>
      <c r="AQD3001" s="81"/>
      <c r="AQE3001" s="173"/>
      <c r="AQF3001" s="741"/>
      <c r="AQG3001" s="137"/>
      <c r="AQH3001" s="583"/>
      <c r="AQI3001" s="538"/>
      <c r="AQJ3001" s="565"/>
      <c r="AQK3001" s="357"/>
      <c r="AQL3001" s="81"/>
      <c r="AQM3001" s="173"/>
      <c r="AQN3001" s="741"/>
      <c r="AQO3001" s="137"/>
      <c r="AQP3001" s="583"/>
      <c r="AQQ3001" s="538"/>
      <c r="AQR3001" s="565"/>
      <c r="AQS3001" s="357"/>
      <c r="AQT3001" s="81"/>
      <c r="AQU3001" s="173"/>
      <c r="AQV3001" s="741"/>
      <c r="AQW3001" s="137"/>
      <c r="AQX3001" s="583"/>
      <c r="AQY3001" s="538"/>
      <c r="AQZ3001" s="565"/>
      <c r="ARA3001" s="357"/>
      <c r="ARB3001" s="81"/>
      <c r="ARC3001" s="173"/>
      <c r="ARD3001" s="741"/>
      <c r="ARE3001" s="137"/>
      <c r="ARF3001" s="583"/>
      <c r="ARG3001" s="538"/>
      <c r="ARH3001" s="565"/>
      <c r="ARI3001" s="357"/>
      <c r="ARJ3001" s="81"/>
      <c r="ARK3001" s="173"/>
      <c r="ARL3001" s="741"/>
      <c r="ARM3001" s="137"/>
      <c r="ARN3001" s="583"/>
      <c r="ARO3001" s="538"/>
      <c r="ARP3001" s="565"/>
      <c r="ARQ3001" s="357"/>
      <c r="ARR3001" s="81"/>
      <c r="ARS3001" s="173"/>
      <c r="ART3001" s="741"/>
      <c r="ARU3001" s="137"/>
      <c r="ARV3001" s="583"/>
      <c r="ARW3001" s="538"/>
      <c r="ARX3001" s="565"/>
      <c r="ARY3001" s="357"/>
      <c r="ARZ3001" s="81"/>
      <c r="ASA3001" s="173"/>
      <c r="ASB3001" s="741"/>
      <c r="ASC3001" s="137"/>
      <c r="ASD3001" s="583"/>
      <c r="ASE3001" s="538"/>
      <c r="ASF3001" s="565"/>
      <c r="ASG3001" s="357"/>
      <c r="ASH3001" s="81"/>
      <c r="ASI3001" s="173"/>
      <c r="ASJ3001" s="741"/>
      <c r="ASK3001" s="137"/>
      <c r="ASL3001" s="583"/>
      <c r="ASM3001" s="538"/>
      <c r="ASN3001" s="565"/>
      <c r="ASO3001" s="357"/>
      <c r="ASP3001" s="81"/>
      <c r="ASQ3001" s="173"/>
      <c r="ASR3001" s="741"/>
      <c r="ASS3001" s="137"/>
      <c r="AST3001" s="583"/>
      <c r="ASU3001" s="538"/>
      <c r="ASV3001" s="565"/>
      <c r="ASW3001" s="357"/>
      <c r="ASX3001" s="81"/>
      <c r="ASY3001" s="173"/>
      <c r="ASZ3001" s="741"/>
      <c r="ATA3001" s="137"/>
      <c r="ATB3001" s="583"/>
      <c r="ATC3001" s="538"/>
      <c r="ATD3001" s="565"/>
      <c r="ATE3001" s="357"/>
      <c r="ATF3001" s="81"/>
      <c r="ATG3001" s="173"/>
      <c r="ATH3001" s="741"/>
      <c r="ATI3001" s="137"/>
      <c r="ATJ3001" s="583"/>
      <c r="ATK3001" s="538"/>
      <c r="ATL3001" s="565"/>
      <c r="ATM3001" s="357"/>
      <c r="ATN3001" s="81"/>
      <c r="ATO3001" s="173"/>
      <c r="ATP3001" s="741"/>
      <c r="ATQ3001" s="137"/>
      <c r="ATR3001" s="583"/>
      <c r="ATS3001" s="538"/>
      <c r="ATT3001" s="565"/>
      <c r="ATU3001" s="357"/>
      <c r="ATV3001" s="81"/>
      <c r="ATW3001" s="173"/>
      <c r="ATX3001" s="741"/>
      <c r="ATY3001" s="137"/>
      <c r="ATZ3001" s="583"/>
      <c r="AUA3001" s="538"/>
      <c r="AUB3001" s="565"/>
      <c r="AUC3001" s="357"/>
      <c r="AUD3001" s="81"/>
      <c r="AUE3001" s="173"/>
      <c r="AUF3001" s="741"/>
      <c r="AUG3001" s="137"/>
      <c r="AUH3001" s="583"/>
      <c r="AUI3001" s="538"/>
      <c r="AUJ3001" s="565"/>
      <c r="AUK3001" s="357"/>
      <c r="AUL3001" s="81"/>
      <c r="AUM3001" s="173"/>
      <c r="AUN3001" s="741"/>
      <c r="AUO3001" s="137"/>
      <c r="AUP3001" s="583"/>
      <c r="AUQ3001" s="538"/>
      <c r="AUR3001" s="565"/>
      <c r="AUS3001" s="357"/>
      <c r="AUT3001" s="81"/>
      <c r="AUU3001" s="173"/>
      <c r="AUV3001" s="741"/>
      <c r="AUW3001" s="137"/>
      <c r="AUX3001" s="583"/>
      <c r="AUY3001" s="538"/>
      <c r="AUZ3001" s="565"/>
      <c r="AVA3001" s="357"/>
      <c r="AVB3001" s="81"/>
      <c r="AVC3001" s="173"/>
      <c r="AVD3001" s="741"/>
      <c r="AVE3001" s="137"/>
      <c r="AVF3001" s="583"/>
      <c r="AVG3001" s="538"/>
      <c r="AVH3001" s="565"/>
      <c r="AVI3001" s="357"/>
      <c r="AVJ3001" s="81"/>
      <c r="AVK3001" s="173"/>
      <c r="AVL3001" s="741"/>
      <c r="AVM3001" s="137"/>
      <c r="AVN3001" s="583"/>
      <c r="AVO3001" s="538"/>
      <c r="AVP3001" s="565"/>
      <c r="AVQ3001" s="357"/>
      <c r="AVR3001" s="81"/>
      <c r="AVS3001" s="173"/>
      <c r="AVT3001" s="741"/>
      <c r="AVU3001" s="137"/>
      <c r="AVV3001" s="583"/>
      <c r="AVW3001" s="538"/>
      <c r="AVX3001" s="565"/>
      <c r="AVY3001" s="357"/>
      <c r="AVZ3001" s="81"/>
      <c r="AWA3001" s="173"/>
      <c r="AWB3001" s="741"/>
      <c r="AWC3001" s="137"/>
      <c r="AWD3001" s="583"/>
      <c r="AWE3001" s="538"/>
      <c r="AWF3001" s="565"/>
      <c r="AWG3001" s="357"/>
      <c r="AWH3001" s="81"/>
      <c r="AWI3001" s="173"/>
      <c r="AWJ3001" s="741"/>
      <c r="AWK3001" s="137"/>
      <c r="AWL3001" s="583"/>
      <c r="AWM3001" s="538"/>
      <c r="AWN3001" s="565"/>
      <c r="AWO3001" s="357"/>
      <c r="AWP3001" s="81"/>
      <c r="AWQ3001" s="173"/>
      <c r="AWR3001" s="741"/>
      <c r="AWS3001" s="137"/>
      <c r="AWT3001" s="583"/>
      <c r="AWU3001" s="538"/>
      <c r="AWV3001" s="565"/>
      <c r="AWW3001" s="357"/>
      <c r="AWX3001" s="81"/>
      <c r="AWY3001" s="173"/>
      <c r="AWZ3001" s="741"/>
      <c r="AXA3001" s="137"/>
      <c r="AXB3001" s="583"/>
      <c r="AXC3001" s="538"/>
      <c r="AXD3001" s="565"/>
      <c r="AXE3001" s="357"/>
      <c r="AXF3001" s="81"/>
      <c r="AXG3001" s="173"/>
      <c r="AXH3001" s="741"/>
      <c r="AXI3001" s="137"/>
      <c r="AXJ3001" s="583"/>
      <c r="AXK3001" s="538"/>
      <c r="AXL3001" s="565"/>
      <c r="AXM3001" s="357"/>
      <c r="AXN3001" s="81"/>
      <c r="AXO3001" s="173"/>
      <c r="AXP3001" s="741"/>
      <c r="AXQ3001" s="137"/>
      <c r="AXR3001" s="583"/>
      <c r="AXS3001" s="538"/>
      <c r="AXT3001" s="565"/>
      <c r="AXU3001" s="357"/>
      <c r="AXV3001" s="81"/>
      <c r="AXW3001" s="173"/>
      <c r="AXX3001" s="741"/>
      <c r="AXY3001" s="137"/>
      <c r="AXZ3001" s="583"/>
      <c r="AYA3001" s="538"/>
      <c r="AYB3001" s="565"/>
      <c r="AYC3001" s="357"/>
      <c r="AYD3001" s="81"/>
      <c r="AYE3001" s="173"/>
      <c r="AYF3001" s="741"/>
      <c r="AYG3001" s="137"/>
      <c r="AYH3001" s="583"/>
      <c r="AYI3001" s="538"/>
      <c r="AYJ3001" s="565"/>
      <c r="AYK3001" s="357"/>
      <c r="AYL3001" s="81"/>
      <c r="AYM3001" s="173"/>
      <c r="AYN3001" s="741"/>
      <c r="AYO3001" s="137"/>
      <c r="AYP3001" s="583"/>
      <c r="AYQ3001" s="538"/>
      <c r="AYR3001" s="565"/>
      <c r="AYS3001" s="357"/>
      <c r="AYT3001" s="81"/>
      <c r="AYU3001" s="173"/>
      <c r="AYV3001" s="741"/>
      <c r="AYW3001" s="137"/>
      <c r="AYX3001" s="583"/>
      <c r="AYY3001" s="538"/>
      <c r="AYZ3001" s="565"/>
      <c r="AZA3001" s="357"/>
      <c r="AZB3001" s="81"/>
      <c r="AZC3001" s="173"/>
      <c r="AZD3001" s="741"/>
      <c r="AZE3001" s="137"/>
      <c r="AZF3001" s="583"/>
      <c r="AZG3001" s="538"/>
      <c r="AZH3001" s="565"/>
      <c r="AZI3001" s="357"/>
      <c r="AZJ3001" s="81"/>
      <c r="AZK3001" s="173"/>
      <c r="AZL3001" s="741"/>
      <c r="AZM3001" s="137"/>
      <c r="AZN3001" s="583"/>
      <c r="AZO3001" s="538"/>
      <c r="AZP3001" s="565"/>
      <c r="AZQ3001" s="357"/>
      <c r="AZR3001" s="81"/>
      <c r="AZS3001" s="173"/>
      <c r="AZT3001" s="741"/>
      <c r="AZU3001" s="137"/>
      <c r="AZV3001" s="583"/>
      <c r="AZW3001" s="538"/>
      <c r="AZX3001" s="565"/>
      <c r="AZY3001" s="357"/>
      <c r="AZZ3001" s="81"/>
      <c r="BAA3001" s="173"/>
      <c r="BAB3001" s="741"/>
      <c r="BAC3001" s="137"/>
      <c r="BAD3001" s="583"/>
      <c r="BAE3001" s="538"/>
      <c r="BAF3001" s="565"/>
      <c r="BAG3001" s="357"/>
      <c r="BAH3001" s="81"/>
      <c r="BAI3001" s="173"/>
      <c r="BAJ3001" s="741"/>
      <c r="BAK3001" s="137"/>
      <c r="BAL3001" s="583"/>
      <c r="BAM3001" s="538"/>
      <c r="BAN3001" s="565"/>
      <c r="BAO3001" s="357"/>
      <c r="BAP3001" s="81"/>
      <c r="BAQ3001" s="173"/>
      <c r="BAR3001" s="741"/>
      <c r="BAS3001" s="137"/>
      <c r="BAT3001" s="583"/>
      <c r="BAU3001" s="538"/>
      <c r="BAV3001" s="565"/>
      <c r="BAW3001" s="357"/>
      <c r="BAX3001" s="81"/>
      <c r="BAY3001" s="173"/>
      <c r="BAZ3001" s="741"/>
      <c r="BBA3001" s="137"/>
      <c r="BBB3001" s="583"/>
      <c r="BBC3001" s="538"/>
      <c r="BBD3001" s="565"/>
      <c r="BBE3001" s="357"/>
      <c r="BBF3001" s="81"/>
      <c r="BBG3001" s="173"/>
      <c r="BBH3001" s="741"/>
      <c r="BBI3001" s="137"/>
      <c r="BBJ3001" s="583"/>
      <c r="BBK3001" s="538"/>
      <c r="BBL3001" s="565"/>
      <c r="BBM3001" s="357"/>
      <c r="BBN3001" s="81"/>
      <c r="BBO3001" s="173"/>
      <c r="BBP3001" s="741"/>
      <c r="BBQ3001" s="137"/>
      <c r="BBR3001" s="583"/>
      <c r="BBS3001" s="538"/>
      <c r="BBT3001" s="565"/>
      <c r="BBU3001" s="357"/>
      <c r="BBV3001" s="81"/>
      <c r="BBW3001" s="173"/>
      <c r="BBX3001" s="741"/>
      <c r="BBY3001" s="137"/>
      <c r="BBZ3001" s="583"/>
      <c r="BCA3001" s="538"/>
      <c r="BCB3001" s="565"/>
      <c r="BCC3001" s="357"/>
      <c r="BCD3001" s="81"/>
      <c r="BCE3001" s="173"/>
      <c r="BCF3001" s="741"/>
      <c r="BCG3001" s="137"/>
      <c r="BCH3001" s="583"/>
      <c r="BCI3001" s="538"/>
      <c r="BCJ3001" s="565"/>
      <c r="BCK3001" s="357"/>
      <c r="BCL3001" s="81"/>
      <c r="BCM3001" s="173"/>
      <c r="BCN3001" s="741"/>
      <c r="BCO3001" s="137"/>
      <c r="BCP3001" s="583"/>
      <c r="BCQ3001" s="538"/>
      <c r="BCR3001" s="565"/>
      <c r="BCS3001" s="357"/>
      <c r="BCT3001" s="81"/>
      <c r="BCU3001" s="173"/>
      <c r="BCV3001" s="741"/>
      <c r="BCW3001" s="137"/>
      <c r="BCX3001" s="583"/>
      <c r="BCY3001" s="538"/>
      <c r="BCZ3001" s="565"/>
      <c r="BDA3001" s="357"/>
      <c r="BDB3001" s="81"/>
      <c r="BDC3001" s="173"/>
      <c r="BDD3001" s="741"/>
      <c r="BDE3001" s="137"/>
      <c r="BDF3001" s="583"/>
      <c r="BDG3001" s="538"/>
      <c r="BDH3001" s="565"/>
      <c r="BDI3001" s="357"/>
      <c r="BDJ3001" s="81"/>
      <c r="BDK3001" s="173"/>
      <c r="BDL3001" s="741"/>
      <c r="BDM3001" s="137"/>
      <c r="BDN3001" s="583"/>
      <c r="BDO3001" s="538"/>
      <c r="BDP3001" s="565"/>
      <c r="BDQ3001" s="357"/>
      <c r="BDR3001" s="81"/>
      <c r="BDS3001" s="173"/>
      <c r="BDT3001" s="741"/>
      <c r="BDU3001" s="137"/>
      <c r="BDV3001" s="583"/>
      <c r="BDW3001" s="538"/>
      <c r="BDX3001" s="565"/>
      <c r="BDY3001" s="357"/>
      <c r="BDZ3001" s="81"/>
      <c r="BEA3001" s="173"/>
      <c r="BEB3001" s="741"/>
      <c r="BEC3001" s="137"/>
      <c r="BED3001" s="583"/>
      <c r="BEE3001" s="538"/>
      <c r="BEF3001" s="565"/>
      <c r="BEG3001" s="357"/>
      <c r="BEH3001" s="81"/>
      <c r="BEI3001" s="173"/>
      <c r="BEJ3001" s="741"/>
      <c r="BEK3001" s="137"/>
      <c r="BEL3001" s="583"/>
      <c r="BEM3001" s="538"/>
      <c r="BEN3001" s="565"/>
      <c r="BEO3001" s="357"/>
      <c r="BEP3001" s="81"/>
      <c r="BEQ3001" s="173"/>
      <c r="BER3001" s="741"/>
      <c r="BES3001" s="137"/>
      <c r="BET3001" s="583"/>
      <c r="BEU3001" s="538"/>
      <c r="BEV3001" s="565"/>
      <c r="BEW3001" s="357"/>
      <c r="BEX3001" s="81"/>
      <c r="BEY3001" s="173"/>
      <c r="BEZ3001" s="741"/>
      <c r="BFA3001" s="137"/>
      <c r="BFB3001" s="583"/>
      <c r="BFC3001" s="538"/>
      <c r="BFD3001" s="565"/>
      <c r="BFE3001" s="357"/>
      <c r="BFF3001" s="81"/>
      <c r="BFG3001" s="173"/>
      <c r="BFH3001" s="741"/>
      <c r="BFI3001" s="137"/>
      <c r="BFJ3001" s="583"/>
      <c r="BFK3001" s="538"/>
      <c r="BFL3001" s="565"/>
      <c r="BFM3001" s="357"/>
      <c r="BFN3001" s="81"/>
      <c r="BFO3001" s="173"/>
      <c r="BFP3001" s="741"/>
      <c r="BFQ3001" s="137"/>
      <c r="BFR3001" s="583"/>
      <c r="BFS3001" s="538"/>
      <c r="BFT3001" s="565"/>
      <c r="BFU3001" s="357"/>
      <c r="BFV3001" s="81"/>
      <c r="BFW3001" s="173"/>
      <c r="BFX3001" s="741"/>
      <c r="BFY3001" s="137"/>
      <c r="BFZ3001" s="583"/>
      <c r="BGA3001" s="538"/>
      <c r="BGB3001" s="565"/>
      <c r="BGC3001" s="357"/>
      <c r="BGD3001" s="81"/>
      <c r="BGE3001" s="173"/>
      <c r="BGF3001" s="741"/>
      <c r="BGG3001" s="137"/>
      <c r="BGH3001" s="583"/>
      <c r="BGI3001" s="538"/>
      <c r="BGJ3001" s="565"/>
      <c r="BGK3001" s="357"/>
      <c r="BGL3001" s="81"/>
      <c r="BGM3001" s="173"/>
      <c r="BGN3001" s="741"/>
      <c r="BGO3001" s="137"/>
      <c r="BGP3001" s="583"/>
      <c r="BGQ3001" s="538"/>
      <c r="BGR3001" s="565"/>
      <c r="BGS3001" s="357"/>
      <c r="BGT3001" s="81"/>
      <c r="BGU3001" s="173"/>
      <c r="BGV3001" s="741"/>
      <c r="BGW3001" s="137"/>
      <c r="BGX3001" s="583"/>
      <c r="BGY3001" s="538"/>
      <c r="BGZ3001" s="565"/>
      <c r="BHA3001" s="357"/>
      <c r="BHB3001" s="81"/>
      <c r="BHC3001" s="173"/>
      <c r="BHD3001" s="741"/>
      <c r="BHE3001" s="137"/>
      <c r="BHF3001" s="583"/>
      <c r="BHG3001" s="538"/>
      <c r="BHH3001" s="565"/>
      <c r="BHI3001" s="357"/>
      <c r="BHJ3001" s="81"/>
      <c r="BHK3001" s="173"/>
      <c r="BHL3001" s="741"/>
      <c r="BHM3001" s="137"/>
      <c r="BHN3001" s="583"/>
      <c r="BHO3001" s="538"/>
      <c r="BHP3001" s="565"/>
      <c r="BHQ3001" s="357"/>
      <c r="BHR3001" s="81"/>
      <c r="BHS3001" s="173"/>
      <c r="BHT3001" s="741"/>
      <c r="BHU3001" s="137"/>
      <c r="BHV3001" s="583"/>
      <c r="BHW3001" s="538"/>
      <c r="BHX3001" s="565"/>
      <c r="BHY3001" s="357"/>
      <c r="BHZ3001" s="81"/>
      <c r="BIA3001" s="173"/>
      <c r="BIB3001" s="741"/>
      <c r="BIC3001" s="137"/>
      <c r="BID3001" s="583"/>
      <c r="BIE3001" s="538"/>
      <c r="BIF3001" s="565"/>
      <c r="BIG3001" s="357"/>
      <c r="BIH3001" s="81"/>
      <c r="BII3001" s="173"/>
      <c r="BIJ3001" s="741"/>
      <c r="BIK3001" s="137"/>
      <c r="BIL3001" s="583"/>
      <c r="BIM3001" s="538"/>
      <c r="BIN3001" s="565"/>
      <c r="BIO3001" s="357"/>
      <c r="BIP3001" s="81"/>
      <c r="BIQ3001" s="173"/>
      <c r="BIR3001" s="741"/>
      <c r="BIS3001" s="137"/>
      <c r="BIT3001" s="583"/>
      <c r="BIU3001" s="538"/>
      <c r="BIV3001" s="565"/>
      <c r="BIW3001" s="357"/>
      <c r="BIX3001" s="81"/>
      <c r="BIY3001" s="173"/>
      <c r="BIZ3001" s="741"/>
      <c r="BJA3001" s="137"/>
      <c r="BJB3001" s="583"/>
      <c r="BJC3001" s="538"/>
      <c r="BJD3001" s="565"/>
      <c r="BJE3001" s="357"/>
      <c r="BJF3001" s="81"/>
      <c r="BJG3001" s="173"/>
      <c r="BJH3001" s="741"/>
      <c r="BJI3001" s="137"/>
      <c r="BJJ3001" s="583"/>
      <c r="BJK3001" s="538"/>
      <c r="BJL3001" s="565"/>
      <c r="BJM3001" s="357"/>
      <c r="BJN3001" s="81"/>
      <c r="BJO3001" s="173"/>
      <c r="BJP3001" s="741"/>
      <c r="BJQ3001" s="137"/>
      <c r="BJR3001" s="583"/>
      <c r="BJS3001" s="538"/>
      <c r="BJT3001" s="565"/>
      <c r="BJU3001" s="357"/>
      <c r="BJV3001" s="81"/>
      <c r="BJW3001" s="173"/>
      <c r="BJX3001" s="741"/>
      <c r="BJY3001" s="137"/>
      <c r="BJZ3001" s="583"/>
      <c r="BKA3001" s="538"/>
      <c r="BKB3001" s="565"/>
      <c r="BKC3001" s="357"/>
      <c r="BKD3001" s="81"/>
      <c r="BKE3001" s="173"/>
      <c r="BKF3001" s="741"/>
      <c r="BKG3001" s="137"/>
      <c r="BKH3001" s="583"/>
      <c r="BKI3001" s="538"/>
      <c r="BKJ3001" s="565"/>
      <c r="BKK3001" s="357"/>
      <c r="BKL3001" s="81"/>
      <c r="BKM3001" s="173"/>
      <c r="BKN3001" s="741"/>
      <c r="BKO3001" s="137"/>
      <c r="BKP3001" s="583"/>
      <c r="BKQ3001" s="538"/>
      <c r="BKR3001" s="565"/>
      <c r="BKS3001" s="357"/>
      <c r="BKT3001" s="81"/>
      <c r="BKU3001" s="173"/>
      <c r="BKV3001" s="741"/>
      <c r="BKW3001" s="137"/>
      <c r="BKX3001" s="583"/>
      <c r="BKY3001" s="538"/>
      <c r="BKZ3001" s="565"/>
      <c r="BLA3001" s="357"/>
      <c r="BLB3001" s="81"/>
      <c r="BLC3001" s="173"/>
      <c r="BLD3001" s="741"/>
      <c r="BLE3001" s="137"/>
      <c r="BLF3001" s="583"/>
      <c r="BLG3001" s="538"/>
      <c r="BLH3001" s="565"/>
      <c r="BLI3001" s="357"/>
      <c r="BLJ3001" s="81"/>
      <c r="BLK3001" s="173"/>
      <c r="BLL3001" s="741"/>
      <c r="BLM3001" s="137"/>
      <c r="BLN3001" s="583"/>
      <c r="BLO3001" s="538"/>
      <c r="BLP3001" s="565"/>
      <c r="BLQ3001" s="357"/>
      <c r="BLR3001" s="81"/>
      <c r="BLS3001" s="173"/>
      <c r="BLT3001" s="741"/>
      <c r="BLU3001" s="137"/>
      <c r="BLV3001" s="583"/>
      <c r="BLW3001" s="538"/>
      <c r="BLX3001" s="565"/>
      <c r="BLY3001" s="357"/>
      <c r="BLZ3001" s="81"/>
      <c r="BMA3001" s="173"/>
      <c r="BMB3001" s="741"/>
      <c r="BMC3001" s="137"/>
      <c r="BMD3001" s="583"/>
      <c r="BME3001" s="538"/>
      <c r="BMF3001" s="565"/>
      <c r="BMG3001" s="357"/>
      <c r="BMH3001" s="81"/>
      <c r="BMI3001" s="173"/>
      <c r="BMJ3001" s="741"/>
      <c r="BMK3001" s="137"/>
      <c r="BML3001" s="583"/>
      <c r="BMM3001" s="538"/>
      <c r="BMN3001" s="565"/>
      <c r="BMO3001" s="357"/>
      <c r="BMP3001" s="81"/>
      <c r="BMQ3001" s="173"/>
      <c r="BMR3001" s="741"/>
      <c r="BMS3001" s="137"/>
      <c r="BMT3001" s="583"/>
      <c r="BMU3001" s="538"/>
      <c r="BMV3001" s="565"/>
      <c r="BMW3001" s="357"/>
      <c r="BMX3001" s="81"/>
      <c r="BMY3001" s="173"/>
      <c r="BMZ3001" s="741"/>
      <c r="BNA3001" s="137"/>
      <c r="BNB3001" s="583"/>
      <c r="BNC3001" s="538"/>
      <c r="BND3001" s="565"/>
      <c r="BNE3001" s="357"/>
      <c r="BNF3001" s="81"/>
      <c r="BNG3001" s="173"/>
      <c r="BNH3001" s="741"/>
      <c r="BNI3001" s="137"/>
      <c r="BNJ3001" s="583"/>
      <c r="BNK3001" s="538"/>
      <c r="BNL3001" s="565"/>
      <c r="BNM3001" s="357"/>
      <c r="BNN3001" s="81"/>
      <c r="BNO3001" s="173"/>
      <c r="BNP3001" s="741"/>
      <c r="BNQ3001" s="137"/>
      <c r="BNR3001" s="583"/>
      <c r="BNS3001" s="538"/>
      <c r="BNT3001" s="565"/>
      <c r="BNU3001" s="357"/>
      <c r="BNV3001" s="81"/>
      <c r="BNW3001" s="173"/>
      <c r="BNX3001" s="741"/>
      <c r="BNY3001" s="137"/>
      <c r="BNZ3001" s="583"/>
      <c r="BOA3001" s="538"/>
      <c r="BOB3001" s="565"/>
      <c r="BOC3001" s="357"/>
      <c r="BOD3001" s="81"/>
      <c r="BOE3001" s="173"/>
      <c r="BOF3001" s="741"/>
      <c r="BOG3001" s="137"/>
      <c r="BOH3001" s="583"/>
      <c r="BOI3001" s="538"/>
      <c r="BOJ3001" s="565"/>
      <c r="BOK3001" s="357"/>
      <c r="BOL3001" s="81"/>
      <c r="BOM3001" s="173"/>
      <c r="BON3001" s="741"/>
      <c r="BOO3001" s="137"/>
      <c r="BOP3001" s="583"/>
      <c r="BOQ3001" s="538"/>
      <c r="BOR3001" s="565"/>
      <c r="BOS3001" s="357"/>
      <c r="BOT3001" s="81"/>
      <c r="BOU3001" s="173"/>
      <c r="BOV3001" s="741"/>
      <c r="BOW3001" s="137"/>
      <c r="BOX3001" s="583"/>
      <c r="BOY3001" s="538"/>
      <c r="BOZ3001" s="565"/>
      <c r="BPA3001" s="357"/>
      <c r="BPB3001" s="81"/>
      <c r="BPC3001" s="173"/>
      <c r="BPD3001" s="741"/>
      <c r="BPE3001" s="137"/>
      <c r="BPF3001" s="583"/>
      <c r="BPG3001" s="538"/>
      <c r="BPH3001" s="565"/>
      <c r="BPI3001" s="357"/>
      <c r="BPJ3001" s="81"/>
      <c r="BPK3001" s="173"/>
      <c r="BPL3001" s="741"/>
      <c r="BPM3001" s="137"/>
      <c r="BPN3001" s="583"/>
      <c r="BPO3001" s="538"/>
      <c r="BPP3001" s="565"/>
      <c r="BPQ3001" s="357"/>
      <c r="BPR3001" s="81"/>
      <c r="BPS3001" s="173"/>
      <c r="BPT3001" s="741"/>
      <c r="BPU3001" s="137"/>
      <c r="BPV3001" s="583"/>
      <c r="BPW3001" s="538"/>
      <c r="BPX3001" s="565"/>
      <c r="BPY3001" s="357"/>
      <c r="BPZ3001" s="81"/>
      <c r="BQA3001" s="173"/>
      <c r="BQB3001" s="741"/>
      <c r="BQC3001" s="137"/>
      <c r="BQD3001" s="583"/>
      <c r="BQE3001" s="538"/>
      <c r="BQF3001" s="565"/>
      <c r="BQG3001" s="357"/>
      <c r="BQH3001" s="81"/>
      <c r="BQI3001" s="173"/>
      <c r="BQJ3001" s="741"/>
      <c r="BQK3001" s="137"/>
      <c r="BQL3001" s="583"/>
      <c r="BQM3001" s="538"/>
      <c r="BQN3001" s="565"/>
      <c r="BQO3001" s="357"/>
      <c r="BQP3001" s="81"/>
      <c r="BQQ3001" s="173"/>
      <c r="BQR3001" s="741"/>
      <c r="BQS3001" s="137"/>
      <c r="BQT3001" s="583"/>
      <c r="BQU3001" s="538"/>
      <c r="BQV3001" s="565"/>
      <c r="BQW3001" s="357"/>
      <c r="BQX3001" s="81"/>
      <c r="BQY3001" s="173"/>
      <c r="BQZ3001" s="741"/>
      <c r="BRA3001" s="137"/>
      <c r="BRB3001" s="583"/>
      <c r="BRC3001" s="538"/>
      <c r="BRD3001" s="565"/>
      <c r="BRE3001" s="357"/>
      <c r="BRF3001" s="81"/>
      <c r="BRG3001" s="173"/>
      <c r="BRH3001" s="741"/>
      <c r="BRI3001" s="137"/>
      <c r="BRJ3001" s="583"/>
      <c r="BRK3001" s="538"/>
      <c r="BRL3001" s="565"/>
      <c r="BRM3001" s="357"/>
      <c r="BRN3001" s="81"/>
      <c r="BRO3001" s="173"/>
      <c r="BRP3001" s="741"/>
      <c r="BRQ3001" s="137"/>
      <c r="BRR3001" s="583"/>
      <c r="BRS3001" s="538"/>
      <c r="BRT3001" s="565"/>
      <c r="BRU3001" s="357"/>
      <c r="BRV3001" s="81"/>
      <c r="BRW3001" s="173"/>
      <c r="BRX3001" s="741"/>
      <c r="BRY3001" s="137"/>
      <c r="BRZ3001" s="583"/>
      <c r="BSA3001" s="538"/>
      <c r="BSB3001" s="565"/>
      <c r="BSC3001" s="357"/>
      <c r="BSD3001" s="81"/>
      <c r="BSE3001" s="173"/>
      <c r="BSF3001" s="741"/>
      <c r="BSG3001" s="137"/>
      <c r="BSH3001" s="583"/>
      <c r="BSI3001" s="538"/>
      <c r="BSJ3001" s="565"/>
      <c r="BSK3001" s="357"/>
      <c r="BSL3001" s="81"/>
      <c r="BSM3001" s="173"/>
      <c r="BSN3001" s="741"/>
      <c r="BSO3001" s="137"/>
      <c r="BSP3001" s="583"/>
      <c r="BSQ3001" s="538"/>
      <c r="BSR3001" s="565"/>
      <c r="BSS3001" s="357"/>
      <c r="BST3001" s="81"/>
      <c r="BSU3001" s="173"/>
      <c r="BSV3001" s="741"/>
      <c r="BSW3001" s="137"/>
      <c r="BSX3001" s="583"/>
      <c r="BSY3001" s="538"/>
      <c r="BSZ3001" s="565"/>
      <c r="BTA3001" s="357"/>
      <c r="BTB3001" s="81"/>
      <c r="BTC3001" s="173"/>
      <c r="BTD3001" s="741"/>
      <c r="BTE3001" s="137"/>
      <c r="BTF3001" s="583"/>
      <c r="BTG3001" s="538"/>
      <c r="BTH3001" s="565"/>
      <c r="BTI3001" s="357"/>
      <c r="BTJ3001" s="81"/>
      <c r="BTK3001" s="173"/>
      <c r="BTL3001" s="741"/>
      <c r="BTM3001" s="137"/>
      <c r="BTN3001" s="583"/>
      <c r="BTO3001" s="538"/>
      <c r="BTP3001" s="565"/>
      <c r="BTQ3001" s="357"/>
      <c r="BTR3001" s="81"/>
      <c r="BTS3001" s="173"/>
      <c r="BTT3001" s="741"/>
      <c r="BTU3001" s="137"/>
      <c r="BTV3001" s="583"/>
      <c r="BTW3001" s="538"/>
      <c r="BTX3001" s="565"/>
      <c r="BTY3001" s="357"/>
      <c r="BTZ3001" s="81"/>
      <c r="BUA3001" s="173"/>
      <c r="BUB3001" s="741"/>
      <c r="BUC3001" s="137"/>
      <c r="BUD3001" s="583"/>
      <c r="BUE3001" s="538"/>
      <c r="BUF3001" s="565"/>
      <c r="BUG3001" s="357"/>
      <c r="BUH3001" s="81"/>
      <c r="BUI3001" s="173"/>
      <c r="BUJ3001" s="741"/>
      <c r="BUK3001" s="137"/>
      <c r="BUL3001" s="583"/>
      <c r="BUM3001" s="538"/>
      <c r="BUN3001" s="565"/>
      <c r="BUO3001" s="357"/>
      <c r="BUP3001" s="81"/>
      <c r="BUQ3001" s="173"/>
      <c r="BUR3001" s="741"/>
      <c r="BUS3001" s="137"/>
      <c r="BUT3001" s="583"/>
      <c r="BUU3001" s="538"/>
      <c r="BUV3001" s="565"/>
      <c r="BUW3001" s="357"/>
      <c r="BUX3001" s="81"/>
      <c r="BUY3001" s="173"/>
      <c r="BUZ3001" s="741"/>
      <c r="BVA3001" s="137"/>
      <c r="BVB3001" s="583"/>
      <c r="BVC3001" s="538"/>
      <c r="BVD3001" s="565"/>
      <c r="BVE3001" s="357"/>
      <c r="BVF3001" s="81"/>
      <c r="BVG3001" s="173"/>
      <c r="BVH3001" s="741"/>
      <c r="BVI3001" s="137"/>
      <c r="BVJ3001" s="583"/>
      <c r="BVK3001" s="538"/>
      <c r="BVL3001" s="565"/>
      <c r="BVM3001" s="357"/>
      <c r="BVN3001" s="81"/>
      <c r="BVO3001" s="173"/>
      <c r="BVP3001" s="741"/>
      <c r="BVQ3001" s="137"/>
      <c r="BVR3001" s="583"/>
      <c r="BVS3001" s="538"/>
      <c r="BVT3001" s="565"/>
      <c r="BVU3001" s="357"/>
      <c r="BVV3001" s="81"/>
      <c r="BVW3001" s="173"/>
      <c r="BVX3001" s="741"/>
      <c r="BVY3001" s="137"/>
      <c r="BVZ3001" s="583"/>
      <c r="BWA3001" s="538"/>
      <c r="BWB3001" s="565"/>
      <c r="BWC3001" s="357"/>
      <c r="BWD3001" s="81"/>
      <c r="BWE3001" s="173"/>
      <c r="BWF3001" s="741"/>
      <c r="BWG3001" s="137"/>
      <c r="BWH3001" s="583"/>
      <c r="BWI3001" s="538"/>
      <c r="BWJ3001" s="565"/>
      <c r="BWK3001" s="357"/>
      <c r="BWL3001" s="81"/>
      <c r="BWM3001" s="173"/>
      <c r="BWN3001" s="741"/>
      <c r="BWO3001" s="137"/>
      <c r="BWP3001" s="583"/>
      <c r="BWQ3001" s="538"/>
      <c r="BWR3001" s="565"/>
      <c r="BWS3001" s="357"/>
      <c r="BWT3001" s="81"/>
      <c r="BWU3001" s="173"/>
      <c r="BWV3001" s="741"/>
      <c r="BWW3001" s="137"/>
      <c r="BWX3001" s="583"/>
      <c r="BWY3001" s="538"/>
      <c r="BWZ3001" s="565"/>
      <c r="BXA3001" s="357"/>
      <c r="BXB3001" s="81"/>
      <c r="BXC3001" s="173"/>
      <c r="BXD3001" s="741"/>
      <c r="BXE3001" s="137"/>
      <c r="BXF3001" s="583"/>
      <c r="BXG3001" s="538"/>
      <c r="BXH3001" s="565"/>
      <c r="BXI3001" s="357"/>
      <c r="BXJ3001" s="81"/>
      <c r="BXK3001" s="173"/>
      <c r="BXL3001" s="741"/>
      <c r="BXM3001" s="137"/>
      <c r="BXN3001" s="583"/>
      <c r="BXO3001" s="538"/>
      <c r="BXP3001" s="565"/>
      <c r="BXQ3001" s="357"/>
      <c r="BXR3001" s="81"/>
      <c r="BXS3001" s="173"/>
      <c r="BXT3001" s="741"/>
      <c r="BXU3001" s="137"/>
      <c r="BXV3001" s="583"/>
      <c r="BXW3001" s="538"/>
      <c r="BXX3001" s="565"/>
      <c r="BXY3001" s="357"/>
      <c r="BXZ3001" s="81"/>
      <c r="BYA3001" s="173"/>
      <c r="BYB3001" s="741"/>
      <c r="BYC3001" s="137"/>
      <c r="BYD3001" s="583"/>
      <c r="BYE3001" s="538"/>
      <c r="BYF3001" s="565"/>
      <c r="BYG3001" s="357"/>
      <c r="BYH3001" s="81"/>
      <c r="BYI3001" s="173"/>
      <c r="BYJ3001" s="741"/>
      <c r="BYK3001" s="137"/>
      <c r="BYL3001" s="583"/>
      <c r="BYM3001" s="538"/>
      <c r="BYN3001" s="565"/>
      <c r="BYO3001" s="357"/>
      <c r="BYP3001" s="81"/>
      <c r="BYQ3001" s="173"/>
      <c r="BYR3001" s="741"/>
      <c r="BYS3001" s="137"/>
      <c r="BYT3001" s="583"/>
      <c r="BYU3001" s="538"/>
      <c r="BYV3001" s="565"/>
      <c r="BYW3001" s="357"/>
      <c r="BYX3001" s="81"/>
      <c r="BYY3001" s="173"/>
      <c r="BYZ3001" s="741"/>
      <c r="BZA3001" s="137"/>
      <c r="BZB3001" s="583"/>
      <c r="BZC3001" s="538"/>
      <c r="BZD3001" s="565"/>
      <c r="BZE3001" s="357"/>
      <c r="BZF3001" s="81"/>
      <c r="BZG3001" s="173"/>
      <c r="BZH3001" s="741"/>
      <c r="BZI3001" s="137"/>
      <c r="BZJ3001" s="583"/>
      <c r="BZK3001" s="538"/>
      <c r="BZL3001" s="565"/>
      <c r="BZM3001" s="357"/>
      <c r="BZN3001" s="81"/>
      <c r="BZO3001" s="173"/>
      <c r="BZP3001" s="741"/>
      <c r="BZQ3001" s="137"/>
      <c r="BZR3001" s="583"/>
      <c r="BZS3001" s="538"/>
      <c r="BZT3001" s="565"/>
      <c r="BZU3001" s="357"/>
      <c r="BZV3001" s="81"/>
      <c r="BZW3001" s="173"/>
      <c r="BZX3001" s="741"/>
      <c r="BZY3001" s="137"/>
      <c r="BZZ3001" s="583"/>
      <c r="CAA3001" s="538"/>
      <c r="CAB3001" s="565"/>
      <c r="CAC3001" s="357"/>
      <c r="CAD3001" s="81"/>
      <c r="CAE3001" s="173"/>
      <c r="CAF3001" s="741"/>
      <c r="CAG3001" s="137"/>
      <c r="CAH3001" s="583"/>
      <c r="CAI3001" s="538"/>
      <c r="CAJ3001" s="565"/>
      <c r="CAK3001" s="357"/>
      <c r="CAL3001" s="81"/>
      <c r="CAM3001" s="173"/>
      <c r="CAN3001" s="741"/>
      <c r="CAO3001" s="137"/>
      <c r="CAP3001" s="583"/>
      <c r="CAQ3001" s="538"/>
      <c r="CAR3001" s="565"/>
      <c r="CAS3001" s="357"/>
      <c r="CAT3001" s="81"/>
      <c r="CAU3001" s="173"/>
      <c r="CAV3001" s="741"/>
      <c r="CAW3001" s="137"/>
      <c r="CAX3001" s="583"/>
      <c r="CAY3001" s="538"/>
      <c r="CAZ3001" s="565"/>
      <c r="CBA3001" s="357"/>
      <c r="CBB3001" s="81"/>
      <c r="CBC3001" s="173"/>
      <c r="CBD3001" s="741"/>
      <c r="CBE3001" s="137"/>
      <c r="CBF3001" s="583"/>
      <c r="CBG3001" s="538"/>
      <c r="CBH3001" s="565"/>
      <c r="CBI3001" s="357"/>
      <c r="CBJ3001" s="81"/>
      <c r="CBK3001" s="173"/>
      <c r="CBL3001" s="741"/>
      <c r="CBM3001" s="137"/>
      <c r="CBN3001" s="583"/>
      <c r="CBO3001" s="538"/>
      <c r="CBP3001" s="565"/>
      <c r="CBQ3001" s="357"/>
      <c r="CBR3001" s="81"/>
      <c r="CBS3001" s="173"/>
      <c r="CBT3001" s="741"/>
      <c r="CBU3001" s="137"/>
      <c r="CBV3001" s="583"/>
      <c r="CBW3001" s="538"/>
      <c r="CBX3001" s="565"/>
      <c r="CBY3001" s="357"/>
      <c r="CBZ3001" s="81"/>
      <c r="CCA3001" s="173"/>
      <c r="CCB3001" s="741"/>
      <c r="CCC3001" s="137"/>
      <c r="CCD3001" s="583"/>
      <c r="CCE3001" s="538"/>
      <c r="CCF3001" s="565"/>
      <c r="CCG3001" s="357"/>
      <c r="CCH3001" s="81"/>
      <c r="CCI3001" s="173"/>
      <c r="CCJ3001" s="741"/>
      <c r="CCK3001" s="137"/>
      <c r="CCL3001" s="583"/>
      <c r="CCM3001" s="538"/>
      <c r="CCN3001" s="565"/>
      <c r="CCO3001" s="357"/>
      <c r="CCP3001" s="81"/>
      <c r="CCQ3001" s="173"/>
      <c r="CCR3001" s="741"/>
      <c r="CCS3001" s="137"/>
      <c r="CCT3001" s="583"/>
      <c r="CCU3001" s="538"/>
      <c r="CCV3001" s="565"/>
      <c r="CCW3001" s="357"/>
      <c r="CCX3001" s="81"/>
      <c r="CCY3001" s="173"/>
      <c r="CCZ3001" s="741"/>
      <c r="CDA3001" s="137"/>
      <c r="CDB3001" s="583"/>
      <c r="CDC3001" s="538"/>
      <c r="CDD3001" s="565"/>
      <c r="CDE3001" s="357"/>
      <c r="CDF3001" s="81"/>
      <c r="CDG3001" s="173"/>
      <c r="CDH3001" s="741"/>
      <c r="CDI3001" s="137"/>
      <c r="CDJ3001" s="583"/>
      <c r="CDK3001" s="538"/>
      <c r="CDL3001" s="565"/>
      <c r="CDM3001" s="357"/>
      <c r="CDN3001" s="81"/>
      <c r="CDO3001" s="173"/>
      <c r="CDP3001" s="741"/>
      <c r="CDQ3001" s="137"/>
      <c r="CDR3001" s="583"/>
      <c r="CDS3001" s="538"/>
      <c r="CDT3001" s="565"/>
      <c r="CDU3001" s="357"/>
      <c r="CDV3001" s="81"/>
      <c r="CDW3001" s="173"/>
      <c r="CDX3001" s="741"/>
      <c r="CDY3001" s="137"/>
      <c r="CDZ3001" s="583"/>
      <c r="CEA3001" s="538"/>
      <c r="CEB3001" s="565"/>
      <c r="CEC3001" s="357"/>
      <c r="CED3001" s="81"/>
      <c r="CEE3001" s="173"/>
      <c r="CEF3001" s="741"/>
      <c r="CEG3001" s="137"/>
      <c r="CEH3001" s="583"/>
      <c r="CEI3001" s="538"/>
      <c r="CEJ3001" s="565"/>
      <c r="CEK3001" s="357"/>
      <c r="CEL3001" s="81"/>
      <c r="CEM3001" s="173"/>
      <c r="CEN3001" s="741"/>
      <c r="CEO3001" s="137"/>
      <c r="CEP3001" s="583"/>
      <c r="CEQ3001" s="538"/>
      <c r="CER3001" s="565"/>
      <c r="CES3001" s="357"/>
      <c r="CET3001" s="81"/>
      <c r="CEU3001" s="173"/>
      <c r="CEV3001" s="741"/>
      <c r="CEW3001" s="137"/>
      <c r="CEX3001" s="583"/>
      <c r="CEY3001" s="538"/>
      <c r="CEZ3001" s="565"/>
      <c r="CFA3001" s="357"/>
      <c r="CFB3001" s="81"/>
      <c r="CFC3001" s="173"/>
      <c r="CFD3001" s="741"/>
      <c r="CFE3001" s="137"/>
      <c r="CFF3001" s="583"/>
      <c r="CFG3001" s="538"/>
      <c r="CFH3001" s="565"/>
      <c r="CFI3001" s="357"/>
      <c r="CFJ3001" s="81"/>
      <c r="CFK3001" s="173"/>
      <c r="CFL3001" s="741"/>
      <c r="CFM3001" s="137"/>
      <c r="CFN3001" s="583"/>
      <c r="CFO3001" s="538"/>
      <c r="CFP3001" s="565"/>
      <c r="CFQ3001" s="357"/>
      <c r="CFR3001" s="81"/>
      <c r="CFS3001" s="173"/>
      <c r="CFT3001" s="741"/>
      <c r="CFU3001" s="137"/>
      <c r="CFV3001" s="583"/>
      <c r="CFW3001" s="538"/>
      <c r="CFX3001" s="565"/>
      <c r="CFY3001" s="357"/>
      <c r="CFZ3001" s="81"/>
      <c r="CGA3001" s="173"/>
      <c r="CGB3001" s="741"/>
      <c r="CGC3001" s="137"/>
      <c r="CGD3001" s="583"/>
      <c r="CGE3001" s="538"/>
      <c r="CGF3001" s="565"/>
      <c r="CGG3001" s="357"/>
      <c r="CGH3001" s="81"/>
      <c r="CGI3001" s="173"/>
      <c r="CGJ3001" s="741"/>
      <c r="CGK3001" s="137"/>
      <c r="CGL3001" s="583"/>
      <c r="CGM3001" s="538"/>
      <c r="CGN3001" s="565"/>
      <c r="CGO3001" s="357"/>
      <c r="CGP3001" s="81"/>
      <c r="CGQ3001" s="173"/>
      <c r="CGR3001" s="741"/>
      <c r="CGS3001" s="137"/>
      <c r="CGT3001" s="583"/>
      <c r="CGU3001" s="538"/>
      <c r="CGV3001" s="565"/>
      <c r="CGW3001" s="357"/>
      <c r="CGX3001" s="81"/>
      <c r="CGY3001" s="173"/>
      <c r="CGZ3001" s="741"/>
      <c r="CHA3001" s="137"/>
      <c r="CHB3001" s="583"/>
      <c r="CHC3001" s="538"/>
      <c r="CHD3001" s="565"/>
      <c r="CHE3001" s="357"/>
      <c r="CHF3001" s="81"/>
      <c r="CHG3001" s="173"/>
      <c r="CHH3001" s="741"/>
      <c r="CHI3001" s="137"/>
      <c r="CHJ3001" s="583"/>
      <c r="CHK3001" s="538"/>
      <c r="CHL3001" s="565"/>
      <c r="CHM3001" s="357"/>
      <c r="CHN3001" s="81"/>
      <c r="CHO3001" s="173"/>
      <c r="CHP3001" s="741"/>
      <c r="CHQ3001" s="137"/>
      <c r="CHR3001" s="583"/>
      <c r="CHS3001" s="538"/>
      <c r="CHT3001" s="565"/>
      <c r="CHU3001" s="357"/>
      <c r="CHV3001" s="81"/>
      <c r="CHW3001" s="173"/>
      <c r="CHX3001" s="741"/>
      <c r="CHY3001" s="137"/>
      <c r="CHZ3001" s="583"/>
      <c r="CIA3001" s="538"/>
      <c r="CIB3001" s="565"/>
      <c r="CIC3001" s="357"/>
      <c r="CID3001" s="81"/>
      <c r="CIE3001" s="173"/>
      <c r="CIF3001" s="741"/>
      <c r="CIG3001" s="137"/>
      <c r="CIH3001" s="583"/>
      <c r="CII3001" s="538"/>
      <c r="CIJ3001" s="565"/>
      <c r="CIK3001" s="357"/>
      <c r="CIL3001" s="81"/>
      <c r="CIM3001" s="173"/>
      <c r="CIN3001" s="741"/>
      <c r="CIO3001" s="137"/>
      <c r="CIP3001" s="583"/>
      <c r="CIQ3001" s="538"/>
      <c r="CIR3001" s="565"/>
      <c r="CIS3001" s="357"/>
      <c r="CIT3001" s="81"/>
      <c r="CIU3001" s="173"/>
      <c r="CIV3001" s="741"/>
      <c r="CIW3001" s="137"/>
      <c r="CIX3001" s="583"/>
      <c r="CIY3001" s="538"/>
      <c r="CIZ3001" s="565"/>
      <c r="CJA3001" s="357"/>
      <c r="CJB3001" s="81"/>
      <c r="CJC3001" s="173"/>
      <c r="CJD3001" s="741"/>
      <c r="CJE3001" s="137"/>
      <c r="CJF3001" s="583"/>
      <c r="CJG3001" s="538"/>
      <c r="CJH3001" s="565"/>
      <c r="CJI3001" s="357"/>
      <c r="CJJ3001" s="81"/>
      <c r="CJK3001" s="173"/>
      <c r="CJL3001" s="741"/>
      <c r="CJM3001" s="137"/>
      <c r="CJN3001" s="583"/>
      <c r="CJO3001" s="538"/>
      <c r="CJP3001" s="565"/>
      <c r="CJQ3001" s="357"/>
      <c r="CJR3001" s="81"/>
      <c r="CJS3001" s="173"/>
      <c r="CJT3001" s="741"/>
      <c r="CJU3001" s="137"/>
      <c r="CJV3001" s="583"/>
      <c r="CJW3001" s="538"/>
      <c r="CJX3001" s="565"/>
      <c r="CJY3001" s="357"/>
      <c r="CJZ3001" s="81"/>
      <c r="CKA3001" s="173"/>
      <c r="CKB3001" s="741"/>
      <c r="CKC3001" s="137"/>
      <c r="CKD3001" s="583"/>
      <c r="CKE3001" s="538"/>
      <c r="CKF3001" s="565"/>
      <c r="CKG3001" s="357"/>
      <c r="CKH3001" s="81"/>
      <c r="CKI3001" s="173"/>
      <c r="CKJ3001" s="741"/>
      <c r="CKK3001" s="137"/>
      <c r="CKL3001" s="583"/>
      <c r="CKM3001" s="538"/>
      <c r="CKN3001" s="565"/>
      <c r="CKO3001" s="357"/>
      <c r="CKP3001" s="81"/>
      <c r="CKQ3001" s="173"/>
      <c r="CKR3001" s="741"/>
      <c r="CKS3001" s="137"/>
      <c r="CKT3001" s="583"/>
      <c r="CKU3001" s="538"/>
      <c r="CKV3001" s="565"/>
      <c r="CKW3001" s="357"/>
      <c r="CKX3001" s="81"/>
      <c r="CKY3001" s="173"/>
      <c r="CKZ3001" s="741"/>
      <c r="CLA3001" s="137"/>
      <c r="CLB3001" s="583"/>
      <c r="CLC3001" s="538"/>
      <c r="CLD3001" s="565"/>
      <c r="CLE3001" s="357"/>
      <c r="CLF3001" s="81"/>
      <c r="CLG3001" s="173"/>
      <c r="CLH3001" s="741"/>
      <c r="CLI3001" s="137"/>
      <c r="CLJ3001" s="583"/>
      <c r="CLK3001" s="538"/>
      <c r="CLL3001" s="565"/>
      <c r="CLM3001" s="357"/>
      <c r="CLN3001" s="81"/>
      <c r="CLO3001" s="173"/>
      <c r="CLP3001" s="741"/>
      <c r="CLQ3001" s="137"/>
      <c r="CLR3001" s="583"/>
      <c r="CLS3001" s="538"/>
      <c r="CLT3001" s="565"/>
      <c r="CLU3001" s="357"/>
      <c r="CLV3001" s="81"/>
      <c r="CLW3001" s="173"/>
      <c r="CLX3001" s="741"/>
      <c r="CLY3001" s="137"/>
      <c r="CLZ3001" s="583"/>
      <c r="CMA3001" s="538"/>
      <c r="CMB3001" s="565"/>
      <c r="CMC3001" s="357"/>
      <c r="CMD3001" s="81"/>
      <c r="CME3001" s="173"/>
      <c r="CMF3001" s="741"/>
      <c r="CMG3001" s="137"/>
      <c r="CMH3001" s="583"/>
      <c r="CMI3001" s="538"/>
      <c r="CMJ3001" s="565"/>
      <c r="CMK3001" s="357"/>
      <c r="CML3001" s="81"/>
      <c r="CMM3001" s="173"/>
      <c r="CMN3001" s="741"/>
      <c r="CMO3001" s="137"/>
      <c r="CMP3001" s="583"/>
      <c r="CMQ3001" s="538"/>
      <c r="CMR3001" s="565"/>
      <c r="CMS3001" s="357"/>
      <c r="CMT3001" s="81"/>
      <c r="CMU3001" s="173"/>
      <c r="CMV3001" s="741"/>
      <c r="CMW3001" s="137"/>
      <c r="CMX3001" s="583"/>
      <c r="CMY3001" s="538"/>
      <c r="CMZ3001" s="565"/>
      <c r="CNA3001" s="357"/>
      <c r="CNB3001" s="81"/>
      <c r="CNC3001" s="173"/>
      <c r="CND3001" s="741"/>
      <c r="CNE3001" s="137"/>
      <c r="CNF3001" s="583"/>
      <c r="CNG3001" s="538"/>
      <c r="CNH3001" s="565"/>
      <c r="CNI3001" s="357"/>
      <c r="CNJ3001" s="81"/>
      <c r="CNK3001" s="173"/>
      <c r="CNL3001" s="741"/>
      <c r="CNM3001" s="137"/>
      <c r="CNN3001" s="583"/>
      <c r="CNO3001" s="538"/>
      <c r="CNP3001" s="565"/>
      <c r="CNQ3001" s="357"/>
      <c r="CNR3001" s="81"/>
      <c r="CNS3001" s="173"/>
      <c r="CNT3001" s="741"/>
      <c r="CNU3001" s="137"/>
      <c r="CNV3001" s="583"/>
      <c r="CNW3001" s="538"/>
      <c r="CNX3001" s="565"/>
      <c r="CNY3001" s="357"/>
      <c r="CNZ3001" s="81"/>
      <c r="COA3001" s="173"/>
      <c r="COB3001" s="741"/>
      <c r="COC3001" s="137"/>
      <c r="COD3001" s="583"/>
      <c r="COE3001" s="538"/>
      <c r="COF3001" s="565"/>
      <c r="COG3001" s="357"/>
      <c r="COH3001" s="81"/>
      <c r="COI3001" s="173"/>
      <c r="COJ3001" s="741"/>
      <c r="COK3001" s="137"/>
      <c r="COL3001" s="583"/>
      <c r="COM3001" s="538"/>
      <c r="CON3001" s="565"/>
      <c r="COO3001" s="357"/>
      <c r="COP3001" s="81"/>
      <c r="COQ3001" s="173"/>
      <c r="COR3001" s="741"/>
      <c r="COS3001" s="137"/>
      <c r="COT3001" s="583"/>
      <c r="COU3001" s="538"/>
      <c r="COV3001" s="565"/>
      <c r="COW3001" s="357"/>
      <c r="COX3001" s="81"/>
      <c r="COY3001" s="173"/>
      <c r="COZ3001" s="741"/>
      <c r="CPA3001" s="137"/>
      <c r="CPB3001" s="583"/>
      <c r="CPC3001" s="538"/>
      <c r="CPD3001" s="565"/>
      <c r="CPE3001" s="357"/>
      <c r="CPF3001" s="81"/>
      <c r="CPG3001" s="173"/>
      <c r="CPH3001" s="741"/>
      <c r="CPI3001" s="137"/>
      <c r="CPJ3001" s="583"/>
      <c r="CPK3001" s="538"/>
      <c r="CPL3001" s="565"/>
      <c r="CPM3001" s="357"/>
      <c r="CPN3001" s="81"/>
      <c r="CPO3001" s="173"/>
      <c r="CPP3001" s="741"/>
      <c r="CPQ3001" s="137"/>
      <c r="CPR3001" s="583"/>
      <c r="CPS3001" s="538"/>
      <c r="CPT3001" s="565"/>
      <c r="CPU3001" s="357"/>
      <c r="CPV3001" s="81"/>
      <c r="CPW3001" s="173"/>
      <c r="CPX3001" s="741"/>
      <c r="CPY3001" s="137"/>
      <c r="CPZ3001" s="583"/>
      <c r="CQA3001" s="538"/>
      <c r="CQB3001" s="565"/>
      <c r="CQC3001" s="357"/>
      <c r="CQD3001" s="81"/>
      <c r="CQE3001" s="173"/>
      <c r="CQF3001" s="741"/>
      <c r="CQG3001" s="137"/>
      <c r="CQH3001" s="583"/>
      <c r="CQI3001" s="538"/>
      <c r="CQJ3001" s="565"/>
      <c r="CQK3001" s="357"/>
      <c r="CQL3001" s="81"/>
      <c r="CQM3001" s="173"/>
      <c r="CQN3001" s="741"/>
      <c r="CQO3001" s="137"/>
      <c r="CQP3001" s="583"/>
      <c r="CQQ3001" s="538"/>
      <c r="CQR3001" s="565"/>
      <c r="CQS3001" s="357"/>
      <c r="CQT3001" s="81"/>
      <c r="CQU3001" s="173"/>
      <c r="CQV3001" s="741"/>
      <c r="CQW3001" s="137"/>
      <c r="CQX3001" s="583"/>
      <c r="CQY3001" s="538"/>
      <c r="CQZ3001" s="565"/>
      <c r="CRA3001" s="357"/>
      <c r="CRB3001" s="81"/>
      <c r="CRC3001" s="173"/>
      <c r="CRD3001" s="741"/>
      <c r="CRE3001" s="137"/>
      <c r="CRF3001" s="583"/>
      <c r="CRG3001" s="538"/>
      <c r="CRH3001" s="565"/>
      <c r="CRI3001" s="357"/>
      <c r="CRJ3001" s="81"/>
      <c r="CRK3001" s="173"/>
      <c r="CRL3001" s="741"/>
      <c r="CRM3001" s="137"/>
      <c r="CRN3001" s="583"/>
      <c r="CRO3001" s="538"/>
      <c r="CRP3001" s="565"/>
      <c r="CRQ3001" s="357"/>
      <c r="CRR3001" s="81"/>
      <c r="CRS3001" s="173"/>
      <c r="CRT3001" s="741"/>
      <c r="CRU3001" s="137"/>
      <c r="CRV3001" s="583"/>
      <c r="CRW3001" s="538"/>
      <c r="CRX3001" s="565"/>
      <c r="CRY3001" s="357"/>
      <c r="CRZ3001" s="81"/>
      <c r="CSA3001" s="173"/>
      <c r="CSB3001" s="741"/>
      <c r="CSC3001" s="137"/>
      <c r="CSD3001" s="583"/>
      <c r="CSE3001" s="538"/>
      <c r="CSF3001" s="565"/>
      <c r="CSG3001" s="357"/>
      <c r="CSH3001" s="81"/>
      <c r="CSI3001" s="173"/>
      <c r="CSJ3001" s="741"/>
      <c r="CSK3001" s="137"/>
      <c r="CSL3001" s="583"/>
      <c r="CSM3001" s="538"/>
      <c r="CSN3001" s="565"/>
      <c r="CSO3001" s="357"/>
      <c r="CSP3001" s="81"/>
      <c r="CSQ3001" s="173"/>
      <c r="CSR3001" s="741"/>
      <c r="CSS3001" s="137"/>
      <c r="CST3001" s="583"/>
      <c r="CSU3001" s="538"/>
      <c r="CSV3001" s="565"/>
      <c r="CSW3001" s="357"/>
      <c r="CSX3001" s="81"/>
      <c r="CSY3001" s="173"/>
      <c r="CSZ3001" s="741"/>
      <c r="CTA3001" s="137"/>
      <c r="CTB3001" s="583"/>
      <c r="CTC3001" s="538"/>
      <c r="CTD3001" s="565"/>
      <c r="CTE3001" s="357"/>
      <c r="CTF3001" s="81"/>
      <c r="CTG3001" s="173"/>
      <c r="CTH3001" s="741"/>
      <c r="CTI3001" s="137"/>
      <c r="CTJ3001" s="583"/>
      <c r="CTK3001" s="538"/>
      <c r="CTL3001" s="565"/>
      <c r="CTM3001" s="357"/>
      <c r="CTN3001" s="81"/>
      <c r="CTO3001" s="173"/>
      <c r="CTP3001" s="741"/>
      <c r="CTQ3001" s="137"/>
      <c r="CTR3001" s="583"/>
      <c r="CTS3001" s="538"/>
      <c r="CTT3001" s="565"/>
      <c r="CTU3001" s="357"/>
      <c r="CTV3001" s="81"/>
      <c r="CTW3001" s="173"/>
      <c r="CTX3001" s="741"/>
      <c r="CTY3001" s="137"/>
      <c r="CTZ3001" s="583"/>
      <c r="CUA3001" s="538"/>
      <c r="CUB3001" s="565"/>
      <c r="CUC3001" s="357"/>
      <c r="CUD3001" s="81"/>
      <c r="CUE3001" s="173"/>
      <c r="CUF3001" s="741"/>
      <c r="CUG3001" s="137"/>
      <c r="CUH3001" s="583"/>
      <c r="CUI3001" s="538"/>
      <c r="CUJ3001" s="565"/>
      <c r="CUK3001" s="357"/>
      <c r="CUL3001" s="81"/>
      <c r="CUM3001" s="173"/>
      <c r="CUN3001" s="741"/>
      <c r="CUO3001" s="137"/>
      <c r="CUP3001" s="583"/>
      <c r="CUQ3001" s="538"/>
      <c r="CUR3001" s="565"/>
      <c r="CUS3001" s="357"/>
      <c r="CUT3001" s="81"/>
      <c r="CUU3001" s="173"/>
      <c r="CUV3001" s="741"/>
      <c r="CUW3001" s="137"/>
      <c r="CUX3001" s="583"/>
      <c r="CUY3001" s="538"/>
      <c r="CUZ3001" s="565"/>
      <c r="CVA3001" s="357"/>
      <c r="CVB3001" s="81"/>
      <c r="CVC3001" s="173"/>
      <c r="CVD3001" s="741"/>
      <c r="CVE3001" s="137"/>
      <c r="CVF3001" s="583"/>
      <c r="CVG3001" s="538"/>
      <c r="CVH3001" s="565"/>
      <c r="CVI3001" s="357"/>
      <c r="CVJ3001" s="81"/>
      <c r="CVK3001" s="173"/>
      <c r="CVL3001" s="741"/>
      <c r="CVM3001" s="137"/>
      <c r="CVN3001" s="583"/>
      <c r="CVO3001" s="538"/>
      <c r="CVP3001" s="565"/>
      <c r="CVQ3001" s="357"/>
      <c r="CVR3001" s="81"/>
      <c r="CVS3001" s="173"/>
      <c r="CVT3001" s="741"/>
      <c r="CVU3001" s="137"/>
      <c r="CVV3001" s="583"/>
      <c r="CVW3001" s="538"/>
      <c r="CVX3001" s="565"/>
      <c r="CVY3001" s="357"/>
      <c r="CVZ3001" s="81"/>
      <c r="CWA3001" s="173"/>
      <c r="CWB3001" s="741"/>
      <c r="CWC3001" s="137"/>
      <c r="CWD3001" s="583"/>
      <c r="CWE3001" s="538"/>
      <c r="CWF3001" s="565"/>
      <c r="CWG3001" s="357"/>
      <c r="CWH3001" s="81"/>
      <c r="CWI3001" s="173"/>
      <c r="CWJ3001" s="741"/>
      <c r="CWK3001" s="137"/>
      <c r="CWL3001" s="583"/>
      <c r="CWM3001" s="538"/>
      <c r="CWN3001" s="565"/>
      <c r="CWO3001" s="357"/>
      <c r="CWP3001" s="81"/>
      <c r="CWQ3001" s="173"/>
      <c r="CWR3001" s="741"/>
      <c r="CWS3001" s="137"/>
      <c r="CWT3001" s="583"/>
      <c r="CWU3001" s="538"/>
      <c r="CWV3001" s="565"/>
      <c r="CWW3001" s="357"/>
      <c r="CWX3001" s="81"/>
      <c r="CWY3001" s="173"/>
      <c r="CWZ3001" s="741"/>
      <c r="CXA3001" s="137"/>
      <c r="CXB3001" s="583"/>
      <c r="CXC3001" s="538"/>
      <c r="CXD3001" s="565"/>
      <c r="CXE3001" s="357"/>
      <c r="CXF3001" s="81"/>
      <c r="CXG3001" s="173"/>
      <c r="CXH3001" s="741"/>
      <c r="CXI3001" s="137"/>
      <c r="CXJ3001" s="583"/>
      <c r="CXK3001" s="538"/>
      <c r="CXL3001" s="565"/>
      <c r="CXM3001" s="357"/>
      <c r="CXN3001" s="81"/>
      <c r="CXO3001" s="173"/>
      <c r="CXP3001" s="741"/>
      <c r="CXQ3001" s="137"/>
      <c r="CXR3001" s="583"/>
      <c r="CXS3001" s="538"/>
      <c r="CXT3001" s="565"/>
      <c r="CXU3001" s="357"/>
      <c r="CXV3001" s="81"/>
      <c r="CXW3001" s="173"/>
      <c r="CXX3001" s="741"/>
      <c r="CXY3001" s="137"/>
      <c r="CXZ3001" s="583"/>
      <c r="CYA3001" s="538"/>
      <c r="CYB3001" s="565"/>
      <c r="CYC3001" s="357"/>
      <c r="CYD3001" s="81"/>
      <c r="CYE3001" s="173"/>
      <c r="CYF3001" s="741"/>
      <c r="CYG3001" s="137"/>
      <c r="CYH3001" s="583"/>
      <c r="CYI3001" s="538"/>
      <c r="CYJ3001" s="565"/>
      <c r="CYK3001" s="357"/>
      <c r="CYL3001" s="81"/>
      <c r="CYM3001" s="173"/>
      <c r="CYN3001" s="741"/>
      <c r="CYO3001" s="137"/>
      <c r="CYP3001" s="583"/>
      <c r="CYQ3001" s="538"/>
      <c r="CYR3001" s="565"/>
      <c r="CYS3001" s="357"/>
      <c r="CYT3001" s="81"/>
      <c r="CYU3001" s="173"/>
      <c r="CYV3001" s="741"/>
      <c r="CYW3001" s="137"/>
      <c r="CYX3001" s="583"/>
      <c r="CYY3001" s="538"/>
      <c r="CYZ3001" s="565"/>
      <c r="CZA3001" s="357"/>
      <c r="CZB3001" s="81"/>
      <c r="CZC3001" s="173"/>
      <c r="CZD3001" s="741"/>
      <c r="CZE3001" s="137"/>
      <c r="CZF3001" s="583"/>
      <c r="CZG3001" s="538"/>
      <c r="CZH3001" s="565"/>
      <c r="CZI3001" s="357"/>
      <c r="CZJ3001" s="81"/>
      <c r="CZK3001" s="173"/>
      <c r="CZL3001" s="741"/>
      <c r="CZM3001" s="137"/>
      <c r="CZN3001" s="583"/>
      <c r="CZO3001" s="538"/>
      <c r="CZP3001" s="565"/>
      <c r="CZQ3001" s="357"/>
      <c r="CZR3001" s="81"/>
      <c r="CZS3001" s="173"/>
      <c r="CZT3001" s="741"/>
      <c r="CZU3001" s="137"/>
      <c r="CZV3001" s="583"/>
      <c r="CZW3001" s="538"/>
      <c r="CZX3001" s="565"/>
      <c r="CZY3001" s="357"/>
      <c r="CZZ3001" s="81"/>
      <c r="DAA3001" s="173"/>
      <c r="DAB3001" s="741"/>
      <c r="DAC3001" s="137"/>
      <c r="DAD3001" s="583"/>
      <c r="DAE3001" s="538"/>
      <c r="DAF3001" s="565"/>
      <c r="DAG3001" s="357"/>
      <c r="DAH3001" s="81"/>
      <c r="DAI3001" s="173"/>
      <c r="DAJ3001" s="741"/>
      <c r="DAK3001" s="137"/>
      <c r="DAL3001" s="583"/>
      <c r="DAM3001" s="538"/>
      <c r="DAN3001" s="565"/>
      <c r="DAO3001" s="357"/>
      <c r="DAP3001" s="81"/>
      <c r="DAQ3001" s="173"/>
      <c r="DAR3001" s="741"/>
      <c r="DAS3001" s="137"/>
      <c r="DAT3001" s="583"/>
      <c r="DAU3001" s="538"/>
      <c r="DAV3001" s="565"/>
      <c r="DAW3001" s="357"/>
      <c r="DAX3001" s="81"/>
      <c r="DAY3001" s="173"/>
      <c r="DAZ3001" s="741"/>
      <c r="DBA3001" s="137"/>
      <c r="DBB3001" s="583"/>
      <c r="DBC3001" s="538"/>
      <c r="DBD3001" s="565"/>
      <c r="DBE3001" s="357"/>
      <c r="DBF3001" s="81"/>
      <c r="DBG3001" s="173"/>
      <c r="DBH3001" s="741"/>
      <c r="DBI3001" s="137"/>
      <c r="DBJ3001" s="583"/>
      <c r="DBK3001" s="538"/>
      <c r="DBL3001" s="565"/>
      <c r="DBM3001" s="357"/>
      <c r="DBN3001" s="81"/>
      <c r="DBO3001" s="173"/>
      <c r="DBP3001" s="741"/>
      <c r="DBQ3001" s="137"/>
      <c r="DBR3001" s="583"/>
      <c r="DBS3001" s="538"/>
      <c r="DBT3001" s="565"/>
      <c r="DBU3001" s="357"/>
      <c r="DBV3001" s="81"/>
      <c r="DBW3001" s="173"/>
      <c r="DBX3001" s="741"/>
      <c r="DBY3001" s="137"/>
      <c r="DBZ3001" s="583"/>
      <c r="DCA3001" s="538"/>
      <c r="DCB3001" s="565"/>
      <c r="DCC3001" s="357"/>
      <c r="DCD3001" s="81"/>
      <c r="DCE3001" s="173"/>
      <c r="DCF3001" s="741"/>
      <c r="DCG3001" s="137"/>
      <c r="DCH3001" s="583"/>
      <c r="DCI3001" s="538"/>
      <c r="DCJ3001" s="565"/>
      <c r="DCK3001" s="357"/>
      <c r="DCL3001" s="81"/>
      <c r="DCM3001" s="173"/>
      <c r="DCN3001" s="741"/>
      <c r="DCO3001" s="137"/>
      <c r="DCP3001" s="583"/>
      <c r="DCQ3001" s="538"/>
      <c r="DCR3001" s="565"/>
      <c r="DCS3001" s="357"/>
      <c r="DCT3001" s="81"/>
      <c r="DCU3001" s="173"/>
      <c r="DCV3001" s="741"/>
      <c r="DCW3001" s="137"/>
      <c r="DCX3001" s="583"/>
      <c r="DCY3001" s="538"/>
      <c r="DCZ3001" s="565"/>
      <c r="DDA3001" s="357"/>
      <c r="DDB3001" s="81"/>
      <c r="DDC3001" s="173"/>
      <c r="DDD3001" s="741"/>
      <c r="DDE3001" s="137"/>
      <c r="DDF3001" s="583"/>
      <c r="DDG3001" s="538"/>
      <c r="DDH3001" s="565"/>
      <c r="DDI3001" s="357"/>
      <c r="DDJ3001" s="81"/>
      <c r="DDK3001" s="173"/>
      <c r="DDL3001" s="741"/>
      <c r="DDM3001" s="137"/>
      <c r="DDN3001" s="583"/>
      <c r="DDO3001" s="538"/>
      <c r="DDP3001" s="565"/>
      <c r="DDQ3001" s="357"/>
      <c r="DDR3001" s="81"/>
      <c r="DDS3001" s="173"/>
      <c r="DDT3001" s="741"/>
      <c r="DDU3001" s="137"/>
      <c r="DDV3001" s="583"/>
      <c r="DDW3001" s="538"/>
      <c r="DDX3001" s="565"/>
      <c r="DDY3001" s="357"/>
      <c r="DDZ3001" s="81"/>
      <c r="DEA3001" s="173"/>
      <c r="DEB3001" s="741"/>
      <c r="DEC3001" s="137"/>
      <c r="DED3001" s="583"/>
      <c r="DEE3001" s="538"/>
      <c r="DEF3001" s="565"/>
      <c r="DEG3001" s="357"/>
      <c r="DEH3001" s="81"/>
      <c r="DEI3001" s="173"/>
      <c r="DEJ3001" s="741"/>
      <c r="DEK3001" s="137"/>
      <c r="DEL3001" s="583"/>
      <c r="DEM3001" s="538"/>
      <c r="DEN3001" s="565"/>
      <c r="DEO3001" s="357"/>
      <c r="DEP3001" s="81"/>
      <c r="DEQ3001" s="173"/>
      <c r="DER3001" s="741"/>
      <c r="DES3001" s="137"/>
      <c r="DET3001" s="583"/>
      <c r="DEU3001" s="538"/>
      <c r="DEV3001" s="565"/>
      <c r="DEW3001" s="357"/>
      <c r="DEX3001" s="81"/>
      <c r="DEY3001" s="173"/>
      <c r="DEZ3001" s="741"/>
      <c r="DFA3001" s="137"/>
      <c r="DFB3001" s="583"/>
      <c r="DFC3001" s="538"/>
      <c r="DFD3001" s="565"/>
      <c r="DFE3001" s="357"/>
      <c r="DFF3001" s="81"/>
      <c r="DFG3001" s="173"/>
      <c r="DFH3001" s="741"/>
      <c r="DFI3001" s="137"/>
      <c r="DFJ3001" s="583"/>
      <c r="DFK3001" s="538"/>
      <c r="DFL3001" s="565"/>
      <c r="DFM3001" s="357"/>
      <c r="DFN3001" s="81"/>
      <c r="DFO3001" s="173"/>
      <c r="DFP3001" s="741"/>
      <c r="DFQ3001" s="137"/>
      <c r="DFR3001" s="583"/>
      <c r="DFS3001" s="538"/>
      <c r="DFT3001" s="565"/>
      <c r="DFU3001" s="357"/>
      <c r="DFV3001" s="81"/>
      <c r="DFW3001" s="173"/>
      <c r="DFX3001" s="741"/>
      <c r="DFY3001" s="137"/>
      <c r="DFZ3001" s="583"/>
      <c r="DGA3001" s="538"/>
      <c r="DGB3001" s="565"/>
      <c r="DGC3001" s="357"/>
      <c r="DGD3001" s="81"/>
      <c r="DGE3001" s="173"/>
      <c r="DGF3001" s="741"/>
      <c r="DGG3001" s="137"/>
      <c r="DGH3001" s="583"/>
      <c r="DGI3001" s="538"/>
      <c r="DGJ3001" s="565"/>
      <c r="DGK3001" s="357"/>
      <c r="DGL3001" s="81"/>
      <c r="DGM3001" s="173"/>
      <c r="DGN3001" s="741"/>
      <c r="DGO3001" s="137"/>
      <c r="DGP3001" s="583"/>
      <c r="DGQ3001" s="538"/>
      <c r="DGR3001" s="565"/>
      <c r="DGS3001" s="357"/>
      <c r="DGT3001" s="81"/>
      <c r="DGU3001" s="173"/>
      <c r="DGV3001" s="741"/>
      <c r="DGW3001" s="137"/>
      <c r="DGX3001" s="583"/>
      <c r="DGY3001" s="538"/>
      <c r="DGZ3001" s="565"/>
      <c r="DHA3001" s="357"/>
      <c r="DHB3001" s="81"/>
      <c r="DHC3001" s="173"/>
      <c r="DHD3001" s="741"/>
      <c r="DHE3001" s="137"/>
      <c r="DHF3001" s="583"/>
      <c r="DHG3001" s="538"/>
      <c r="DHH3001" s="565"/>
      <c r="DHI3001" s="357"/>
      <c r="DHJ3001" s="81"/>
      <c r="DHK3001" s="173"/>
      <c r="DHL3001" s="741"/>
      <c r="DHM3001" s="137"/>
      <c r="DHN3001" s="583"/>
      <c r="DHO3001" s="538"/>
      <c r="DHP3001" s="565"/>
      <c r="DHQ3001" s="357"/>
      <c r="DHR3001" s="81"/>
      <c r="DHS3001" s="173"/>
      <c r="DHT3001" s="741"/>
      <c r="DHU3001" s="137"/>
      <c r="DHV3001" s="583"/>
      <c r="DHW3001" s="538"/>
      <c r="DHX3001" s="565"/>
      <c r="DHY3001" s="357"/>
      <c r="DHZ3001" s="81"/>
      <c r="DIA3001" s="173"/>
      <c r="DIB3001" s="741"/>
      <c r="DIC3001" s="137"/>
      <c r="DID3001" s="583"/>
      <c r="DIE3001" s="538"/>
      <c r="DIF3001" s="565"/>
      <c r="DIG3001" s="357"/>
      <c r="DIH3001" s="81"/>
      <c r="DII3001" s="173"/>
      <c r="DIJ3001" s="741"/>
      <c r="DIK3001" s="137"/>
      <c r="DIL3001" s="583"/>
      <c r="DIM3001" s="538"/>
      <c r="DIN3001" s="565"/>
      <c r="DIO3001" s="357"/>
      <c r="DIP3001" s="81"/>
      <c r="DIQ3001" s="173"/>
      <c r="DIR3001" s="741"/>
      <c r="DIS3001" s="137"/>
      <c r="DIT3001" s="583"/>
      <c r="DIU3001" s="538"/>
      <c r="DIV3001" s="565"/>
      <c r="DIW3001" s="357"/>
      <c r="DIX3001" s="81"/>
      <c r="DIY3001" s="173"/>
      <c r="DIZ3001" s="741"/>
      <c r="DJA3001" s="137"/>
      <c r="DJB3001" s="583"/>
      <c r="DJC3001" s="538"/>
      <c r="DJD3001" s="565"/>
      <c r="DJE3001" s="357"/>
      <c r="DJF3001" s="81"/>
      <c r="DJG3001" s="173"/>
      <c r="DJH3001" s="741"/>
      <c r="DJI3001" s="137"/>
      <c r="DJJ3001" s="583"/>
      <c r="DJK3001" s="538"/>
      <c r="DJL3001" s="565"/>
      <c r="DJM3001" s="357"/>
      <c r="DJN3001" s="81"/>
      <c r="DJO3001" s="173"/>
      <c r="DJP3001" s="741"/>
      <c r="DJQ3001" s="137"/>
      <c r="DJR3001" s="583"/>
      <c r="DJS3001" s="538"/>
      <c r="DJT3001" s="565"/>
      <c r="DJU3001" s="357"/>
      <c r="DJV3001" s="81"/>
      <c r="DJW3001" s="173"/>
      <c r="DJX3001" s="741"/>
      <c r="DJY3001" s="137"/>
      <c r="DJZ3001" s="583"/>
      <c r="DKA3001" s="538"/>
      <c r="DKB3001" s="565"/>
      <c r="DKC3001" s="357"/>
      <c r="DKD3001" s="81"/>
      <c r="DKE3001" s="173"/>
      <c r="DKF3001" s="741"/>
      <c r="DKG3001" s="137"/>
      <c r="DKH3001" s="583"/>
      <c r="DKI3001" s="538"/>
      <c r="DKJ3001" s="565"/>
      <c r="DKK3001" s="357"/>
      <c r="DKL3001" s="81"/>
      <c r="DKM3001" s="173"/>
      <c r="DKN3001" s="741"/>
      <c r="DKO3001" s="137"/>
      <c r="DKP3001" s="583"/>
      <c r="DKQ3001" s="538"/>
      <c r="DKR3001" s="565"/>
      <c r="DKS3001" s="357"/>
      <c r="DKT3001" s="81"/>
      <c r="DKU3001" s="173"/>
      <c r="DKV3001" s="741"/>
      <c r="DKW3001" s="137"/>
      <c r="DKX3001" s="583"/>
      <c r="DKY3001" s="538"/>
      <c r="DKZ3001" s="565"/>
      <c r="DLA3001" s="357"/>
      <c r="DLB3001" s="81"/>
      <c r="DLC3001" s="173"/>
      <c r="DLD3001" s="741"/>
      <c r="DLE3001" s="137"/>
      <c r="DLF3001" s="583"/>
      <c r="DLG3001" s="538"/>
      <c r="DLH3001" s="565"/>
      <c r="DLI3001" s="357"/>
      <c r="DLJ3001" s="81"/>
      <c r="DLK3001" s="173"/>
      <c r="DLL3001" s="741"/>
      <c r="DLM3001" s="137"/>
      <c r="DLN3001" s="583"/>
      <c r="DLO3001" s="538"/>
      <c r="DLP3001" s="565"/>
      <c r="DLQ3001" s="357"/>
      <c r="DLR3001" s="81"/>
      <c r="DLS3001" s="173"/>
      <c r="DLT3001" s="741"/>
      <c r="DLU3001" s="137"/>
      <c r="DLV3001" s="583"/>
      <c r="DLW3001" s="538"/>
      <c r="DLX3001" s="565"/>
      <c r="DLY3001" s="357"/>
      <c r="DLZ3001" s="81"/>
      <c r="DMA3001" s="173"/>
      <c r="DMB3001" s="741"/>
      <c r="DMC3001" s="137"/>
      <c r="DMD3001" s="583"/>
      <c r="DME3001" s="538"/>
      <c r="DMF3001" s="565"/>
      <c r="DMG3001" s="357"/>
      <c r="DMH3001" s="81"/>
      <c r="DMI3001" s="173"/>
      <c r="DMJ3001" s="741"/>
      <c r="DMK3001" s="137"/>
      <c r="DML3001" s="583"/>
      <c r="DMM3001" s="538"/>
      <c r="DMN3001" s="565"/>
      <c r="DMO3001" s="357"/>
      <c r="DMP3001" s="81"/>
      <c r="DMQ3001" s="173"/>
      <c r="DMR3001" s="741"/>
      <c r="DMS3001" s="137"/>
      <c r="DMT3001" s="583"/>
      <c r="DMU3001" s="538"/>
      <c r="DMV3001" s="565"/>
      <c r="DMW3001" s="357"/>
      <c r="DMX3001" s="81"/>
      <c r="DMY3001" s="173"/>
      <c r="DMZ3001" s="741"/>
      <c r="DNA3001" s="137"/>
      <c r="DNB3001" s="583"/>
      <c r="DNC3001" s="538"/>
      <c r="DND3001" s="565"/>
      <c r="DNE3001" s="357"/>
      <c r="DNF3001" s="81"/>
      <c r="DNG3001" s="173"/>
      <c r="DNH3001" s="741"/>
      <c r="DNI3001" s="137"/>
      <c r="DNJ3001" s="583"/>
      <c r="DNK3001" s="538"/>
      <c r="DNL3001" s="565"/>
      <c r="DNM3001" s="357"/>
      <c r="DNN3001" s="81"/>
      <c r="DNO3001" s="173"/>
      <c r="DNP3001" s="741"/>
      <c r="DNQ3001" s="137"/>
      <c r="DNR3001" s="583"/>
      <c r="DNS3001" s="538"/>
      <c r="DNT3001" s="565"/>
      <c r="DNU3001" s="357"/>
      <c r="DNV3001" s="81"/>
      <c r="DNW3001" s="173"/>
      <c r="DNX3001" s="741"/>
      <c r="DNY3001" s="137"/>
      <c r="DNZ3001" s="583"/>
      <c r="DOA3001" s="538"/>
      <c r="DOB3001" s="565"/>
      <c r="DOC3001" s="357"/>
      <c r="DOD3001" s="81"/>
      <c r="DOE3001" s="173"/>
      <c r="DOF3001" s="741"/>
      <c r="DOG3001" s="137"/>
      <c r="DOH3001" s="583"/>
      <c r="DOI3001" s="538"/>
      <c r="DOJ3001" s="565"/>
      <c r="DOK3001" s="357"/>
      <c r="DOL3001" s="81"/>
      <c r="DOM3001" s="173"/>
      <c r="DON3001" s="741"/>
      <c r="DOO3001" s="137"/>
      <c r="DOP3001" s="583"/>
      <c r="DOQ3001" s="538"/>
      <c r="DOR3001" s="565"/>
      <c r="DOS3001" s="357"/>
      <c r="DOT3001" s="81"/>
      <c r="DOU3001" s="173"/>
      <c r="DOV3001" s="741"/>
      <c r="DOW3001" s="137"/>
      <c r="DOX3001" s="583"/>
      <c r="DOY3001" s="538"/>
      <c r="DOZ3001" s="565"/>
      <c r="DPA3001" s="357"/>
      <c r="DPB3001" s="81"/>
      <c r="DPC3001" s="173"/>
      <c r="DPD3001" s="741"/>
      <c r="DPE3001" s="137"/>
      <c r="DPF3001" s="583"/>
      <c r="DPG3001" s="538"/>
      <c r="DPH3001" s="565"/>
      <c r="DPI3001" s="357"/>
      <c r="DPJ3001" s="81"/>
      <c r="DPK3001" s="173"/>
      <c r="DPL3001" s="741"/>
      <c r="DPM3001" s="137"/>
      <c r="DPN3001" s="583"/>
      <c r="DPO3001" s="538"/>
      <c r="DPP3001" s="565"/>
      <c r="DPQ3001" s="357"/>
      <c r="DPR3001" s="81"/>
      <c r="DPS3001" s="173"/>
      <c r="DPT3001" s="741"/>
      <c r="DPU3001" s="137"/>
      <c r="DPV3001" s="583"/>
      <c r="DPW3001" s="538"/>
      <c r="DPX3001" s="565"/>
      <c r="DPY3001" s="357"/>
      <c r="DPZ3001" s="81"/>
      <c r="DQA3001" s="173"/>
      <c r="DQB3001" s="741"/>
      <c r="DQC3001" s="137"/>
      <c r="DQD3001" s="583"/>
      <c r="DQE3001" s="538"/>
      <c r="DQF3001" s="565"/>
      <c r="DQG3001" s="357"/>
      <c r="DQH3001" s="81"/>
      <c r="DQI3001" s="173"/>
      <c r="DQJ3001" s="741"/>
      <c r="DQK3001" s="137"/>
      <c r="DQL3001" s="583"/>
      <c r="DQM3001" s="538"/>
      <c r="DQN3001" s="565"/>
      <c r="DQO3001" s="357"/>
      <c r="DQP3001" s="81"/>
      <c r="DQQ3001" s="173"/>
      <c r="DQR3001" s="741"/>
      <c r="DQS3001" s="137"/>
      <c r="DQT3001" s="583"/>
      <c r="DQU3001" s="538"/>
      <c r="DQV3001" s="565"/>
      <c r="DQW3001" s="357"/>
      <c r="DQX3001" s="81"/>
      <c r="DQY3001" s="173"/>
      <c r="DQZ3001" s="741"/>
      <c r="DRA3001" s="137"/>
      <c r="DRB3001" s="583"/>
      <c r="DRC3001" s="538"/>
      <c r="DRD3001" s="565"/>
      <c r="DRE3001" s="357"/>
      <c r="DRF3001" s="81"/>
      <c r="DRG3001" s="173"/>
      <c r="DRH3001" s="741"/>
      <c r="DRI3001" s="137"/>
      <c r="DRJ3001" s="583"/>
      <c r="DRK3001" s="538"/>
      <c r="DRL3001" s="565"/>
      <c r="DRM3001" s="357"/>
      <c r="DRN3001" s="81"/>
      <c r="DRO3001" s="173"/>
      <c r="DRP3001" s="741"/>
      <c r="DRQ3001" s="137"/>
      <c r="DRR3001" s="583"/>
      <c r="DRS3001" s="538"/>
      <c r="DRT3001" s="565"/>
      <c r="DRU3001" s="357"/>
      <c r="DRV3001" s="81"/>
      <c r="DRW3001" s="173"/>
      <c r="DRX3001" s="741"/>
      <c r="DRY3001" s="137"/>
      <c r="DRZ3001" s="583"/>
      <c r="DSA3001" s="538"/>
      <c r="DSB3001" s="565"/>
      <c r="DSC3001" s="357"/>
      <c r="DSD3001" s="81"/>
      <c r="DSE3001" s="173"/>
      <c r="DSF3001" s="741"/>
      <c r="DSG3001" s="137"/>
      <c r="DSH3001" s="583"/>
      <c r="DSI3001" s="538"/>
      <c r="DSJ3001" s="565"/>
      <c r="DSK3001" s="357"/>
      <c r="DSL3001" s="81"/>
      <c r="DSM3001" s="173"/>
      <c r="DSN3001" s="741"/>
      <c r="DSO3001" s="137"/>
      <c r="DSP3001" s="583"/>
      <c r="DSQ3001" s="538"/>
      <c r="DSR3001" s="565"/>
      <c r="DSS3001" s="357"/>
      <c r="DST3001" s="81"/>
      <c r="DSU3001" s="173"/>
      <c r="DSV3001" s="741"/>
      <c r="DSW3001" s="137"/>
      <c r="DSX3001" s="583"/>
      <c r="DSY3001" s="538"/>
      <c r="DSZ3001" s="565"/>
      <c r="DTA3001" s="357"/>
      <c r="DTB3001" s="81"/>
      <c r="DTC3001" s="173"/>
      <c r="DTD3001" s="741"/>
      <c r="DTE3001" s="137"/>
      <c r="DTF3001" s="583"/>
      <c r="DTG3001" s="538"/>
      <c r="DTH3001" s="565"/>
      <c r="DTI3001" s="357"/>
      <c r="DTJ3001" s="81"/>
      <c r="DTK3001" s="173"/>
      <c r="DTL3001" s="741"/>
      <c r="DTM3001" s="137"/>
      <c r="DTN3001" s="583"/>
      <c r="DTO3001" s="538"/>
      <c r="DTP3001" s="565"/>
      <c r="DTQ3001" s="357"/>
      <c r="DTR3001" s="81"/>
      <c r="DTS3001" s="173"/>
      <c r="DTT3001" s="741"/>
      <c r="DTU3001" s="137"/>
      <c r="DTV3001" s="583"/>
      <c r="DTW3001" s="538"/>
      <c r="DTX3001" s="565"/>
      <c r="DTY3001" s="357"/>
      <c r="DTZ3001" s="81"/>
      <c r="DUA3001" s="173"/>
      <c r="DUB3001" s="741"/>
      <c r="DUC3001" s="137"/>
      <c r="DUD3001" s="583"/>
      <c r="DUE3001" s="538"/>
      <c r="DUF3001" s="565"/>
      <c r="DUG3001" s="357"/>
      <c r="DUH3001" s="81"/>
      <c r="DUI3001" s="173"/>
      <c r="DUJ3001" s="741"/>
      <c r="DUK3001" s="137"/>
      <c r="DUL3001" s="583"/>
      <c r="DUM3001" s="538"/>
      <c r="DUN3001" s="565"/>
      <c r="DUO3001" s="357"/>
      <c r="DUP3001" s="81"/>
      <c r="DUQ3001" s="173"/>
      <c r="DUR3001" s="741"/>
      <c r="DUS3001" s="137"/>
      <c r="DUT3001" s="583"/>
      <c r="DUU3001" s="538"/>
      <c r="DUV3001" s="565"/>
      <c r="DUW3001" s="357"/>
      <c r="DUX3001" s="81"/>
      <c r="DUY3001" s="173"/>
      <c r="DUZ3001" s="741"/>
      <c r="DVA3001" s="137"/>
      <c r="DVB3001" s="583"/>
      <c r="DVC3001" s="538"/>
      <c r="DVD3001" s="565"/>
      <c r="DVE3001" s="357"/>
      <c r="DVF3001" s="81"/>
      <c r="DVG3001" s="173"/>
      <c r="DVH3001" s="741"/>
      <c r="DVI3001" s="137"/>
      <c r="DVJ3001" s="583"/>
      <c r="DVK3001" s="538"/>
      <c r="DVL3001" s="565"/>
      <c r="DVM3001" s="357"/>
      <c r="DVN3001" s="81"/>
      <c r="DVO3001" s="173"/>
      <c r="DVP3001" s="741"/>
      <c r="DVQ3001" s="137"/>
      <c r="DVR3001" s="583"/>
      <c r="DVS3001" s="538"/>
      <c r="DVT3001" s="565"/>
      <c r="DVU3001" s="357"/>
      <c r="DVV3001" s="81"/>
      <c r="DVW3001" s="173"/>
      <c r="DVX3001" s="741"/>
      <c r="DVY3001" s="137"/>
      <c r="DVZ3001" s="583"/>
      <c r="DWA3001" s="538"/>
      <c r="DWB3001" s="565"/>
      <c r="DWC3001" s="357"/>
      <c r="DWD3001" s="81"/>
      <c r="DWE3001" s="173"/>
      <c r="DWF3001" s="741"/>
      <c r="DWG3001" s="137"/>
      <c r="DWH3001" s="583"/>
      <c r="DWI3001" s="538"/>
      <c r="DWJ3001" s="565"/>
      <c r="DWK3001" s="357"/>
      <c r="DWL3001" s="81"/>
      <c r="DWM3001" s="173"/>
      <c r="DWN3001" s="741"/>
      <c r="DWO3001" s="137"/>
      <c r="DWP3001" s="583"/>
      <c r="DWQ3001" s="538"/>
      <c r="DWR3001" s="565"/>
      <c r="DWS3001" s="357"/>
      <c r="DWT3001" s="81"/>
      <c r="DWU3001" s="173"/>
      <c r="DWV3001" s="741"/>
      <c r="DWW3001" s="137"/>
      <c r="DWX3001" s="583"/>
      <c r="DWY3001" s="538"/>
      <c r="DWZ3001" s="565"/>
      <c r="DXA3001" s="357"/>
      <c r="DXB3001" s="81"/>
      <c r="DXC3001" s="173"/>
      <c r="DXD3001" s="741"/>
      <c r="DXE3001" s="137"/>
      <c r="DXF3001" s="583"/>
      <c r="DXG3001" s="538"/>
      <c r="DXH3001" s="565"/>
      <c r="DXI3001" s="357"/>
      <c r="DXJ3001" s="81"/>
      <c r="DXK3001" s="173"/>
      <c r="DXL3001" s="741"/>
      <c r="DXM3001" s="137"/>
      <c r="DXN3001" s="583"/>
      <c r="DXO3001" s="538"/>
      <c r="DXP3001" s="565"/>
      <c r="DXQ3001" s="357"/>
      <c r="DXR3001" s="81"/>
      <c r="DXS3001" s="173"/>
      <c r="DXT3001" s="741"/>
      <c r="DXU3001" s="137"/>
      <c r="DXV3001" s="583"/>
      <c r="DXW3001" s="538"/>
      <c r="DXX3001" s="565"/>
      <c r="DXY3001" s="357"/>
      <c r="DXZ3001" s="81"/>
      <c r="DYA3001" s="173"/>
      <c r="DYB3001" s="741"/>
      <c r="DYC3001" s="137"/>
      <c r="DYD3001" s="583"/>
      <c r="DYE3001" s="538"/>
      <c r="DYF3001" s="565"/>
      <c r="DYG3001" s="357"/>
      <c r="DYH3001" s="81"/>
      <c r="DYI3001" s="173"/>
      <c r="DYJ3001" s="741"/>
      <c r="DYK3001" s="137"/>
      <c r="DYL3001" s="583"/>
      <c r="DYM3001" s="538"/>
      <c r="DYN3001" s="565"/>
      <c r="DYO3001" s="357"/>
      <c r="DYP3001" s="81"/>
      <c r="DYQ3001" s="173"/>
      <c r="DYR3001" s="741"/>
      <c r="DYS3001" s="137"/>
      <c r="DYT3001" s="583"/>
      <c r="DYU3001" s="538"/>
      <c r="DYV3001" s="565"/>
      <c r="DYW3001" s="357"/>
      <c r="DYX3001" s="81"/>
      <c r="DYY3001" s="173"/>
      <c r="DYZ3001" s="741"/>
      <c r="DZA3001" s="137"/>
      <c r="DZB3001" s="583"/>
      <c r="DZC3001" s="538"/>
      <c r="DZD3001" s="565"/>
      <c r="DZE3001" s="357"/>
      <c r="DZF3001" s="81"/>
      <c r="DZG3001" s="173"/>
      <c r="DZH3001" s="741"/>
      <c r="DZI3001" s="137"/>
      <c r="DZJ3001" s="583"/>
      <c r="DZK3001" s="538"/>
      <c r="DZL3001" s="565"/>
      <c r="DZM3001" s="357"/>
      <c r="DZN3001" s="81"/>
      <c r="DZO3001" s="173"/>
      <c r="DZP3001" s="741"/>
      <c r="DZQ3001" s="137"/>
      <c r="DZR3001" s="583"/>
      <c r="DZS3001" s="538"/>
      <c r="DZT3001" s="565"/>
      <c r="DZU3001" s="357"/>
      <c r="DZV3001" s="81"/>
      <c r="DZW3001" s="173"/>
      <c r="DZX3001" s="741"/>
      <c r="DZY3001" s="137"/>
      <c r="DZZ3001" s="583"/>
      <c r="EAA3001" s="538"/>
      <c r="EAB3001" s="565"/>
      <c r="EAC3001" s="357"/>
      <c r="EAD3001" s="81"/>
      <c r="EAE3001" s="173"/>
      <c r="EAF3001" s="741"/>
      <c r="EAG3001" s="137"/>
      <c r="EAH3001" s="583"/>
      <c r="EAI3001" s="538"/>
      <c r="EAJ3001" s="565"/>
      <c r="EAK3001" s="357"/>
      <c r="EAL3001" s="81"/>
      <c r="EAM3001" s="173"/>
      <c r="EAN3001" s="741"/>
      <c r="EAO3001" s="137"/>
      <c r="EAP3001" s="583"/>
      <c r="EAQ3001" s="538"/>
      <c r="EAR3001" s="565"/>
      <c r="EAS3001" s="357"/>
      <c r="EAT3001" s="81"/>
      <c r="EAU3001" s="173"/>
      <c r="EAV3001" s="741"/>
      <c r="EAW3001" s="137"/>
      <c r="EAX3001" s="583"/>
      <c r="EAY3001" s="538"/>
      <c r="EAZ3001" s="565"/>
      <c r="EBA3001" s="357"/>
      <c r="EBB3001" s="81"/>
      <c r="EBC3001" s="173"/>
      <c r="EBD3001" s="741"/>
      <c r="EBE3001" s="137"/>
      <c r="EBF3001" s="583"/>
      <c r="EBG3001" s="538"/>
      <c r="EBH3001" s="565"/>
      <c r="EBI3001" s="357"/>
      <c r="EBJ3001" s="81"/>
      <c r="EBK3001" s="173"/>
      <c r="EBL3001" s="741"/>
      <c r="EBM3001" s="137"/>
      <c r="EBN3001" s="583"/>
      <c r="EBO3001" s="538"/>
      <c r="EBP3001" s="565"/>
      <c r="EBQ3001" s="357"/>
      <c r="EBR3001" s="81"/>
      <c r="EBS3001" s="173"/>
      <c r="EBT3001" s="741"/>
      <c r="EBU3001" s="137"/>
      <c r="EBV3001" s="583"/>
      <c r="EBW3001" s="538"/>
      <c r="EBX3001" s="565"/>
      <c r="EBY3001" s="357"/>
      <c r="EBZ3001" s="81"/>
      <c r="ECA3001" s="173"/>
      <c r="ECB3001" s="741"/>
      <c r="ECC3001" s="137"/>
      <c r="ECD3001" s="583"/>
      <c r="ECE3001" s="538"/>
      <c r="ECF3001" s="565"/>
      <c r="ECG3001" s="357"/>
      <c r="ECH3001" s="81"/>
      <c r="ECI3001" s="173"/>
      <c r="ECJ3001" s="741"/>
      <c r="ECK3001" s="137"/>
      <c r="ECL3001" s="583"/>
      <c r="ECM3001" s="538"/>
      <c r="ECN3001" s="565"/>
      <c r="ECO3001" s="357"/>
      <c r="ECP3001" s="81"/>
      <c r="ECQ3001" s="173"/>
      <c r="ECR3001" s="741"/>
      <c r="ECS3001" s="137"/>
      <c r="ECT3001" s="583"/>
      <c r="ECU3001" s="538"/>
      <c r="ECV3001" s="565"/>
      <c r="ECW3001" s="357"/>
      <c r="ECX3001" s="81"/>
      <c r="ECY3001" s="173"/>
      <c r="ECZ3001" s="741"/>
      <c r="EDA3001" s="137"/>
      <c r="EDB3001" s="583"/>
      <c r="EDC3001" s="538"/>
      <c r="EDD3001" s="565"/>
      <c r="EDE3001" s="357"/>
      <c r="EDF3001" s="81"/>
      <c r="EDG3001" s="173"/>
      <c r="EDH3001" s="741"/>
      <c r="EDI3001" s="137"/>
      <c r="EDJ3001" s="583"/>
      <c r="EDK3001" s="538"/>
      <c r="EDL3001" s="565"/>
      <c r="EDM3001" s="357"/>
      <c r="EDN3001" s="81"/>
      <c r="EDO3001" s="173"/>
      <c r="EDP3001" s="741"/>
      <c r="EDQ3001" s="137"/>
      <c r="EDR3001" s="583"/>
      <c r="EDS3001" s="538"/>
      <c r="EDT3001" s="565"/>
      <c r="EDU3001" s="357"/>
      <c r="EDV3001" s="81"/>
      <c r="EDW3001" s="173"/>
      <c r="EDX3001" s="741"/>
      <c r="EDY3001" s="137"/>
      <c r="EDZ3001" s="583"/>
      <c r="EEA3001" s="538"/>
      <c r="EEB3001" s="565"/>
      <c r="EEC3001" s="357"/>
      <c r="EED3001" s="81"/>
      <c r="EEE3001" s="173"/>
      <c r="EEF3001" s="741"/>
      <c r="EEG3001" s="137"/>
      <c r="EEH3001" s="583"/>
      <c r="EEI3001" s="538"/>
      <c r="EEJ3001" s="565"/>
      <c r="EEK3001" s="357"/>
      <c r="EEL3001" s="81"/>
      <c r="EEM3001" s="173"/>
      <c r="EEN3001" s="741"/>
      <c r="EEO3001" s="137"/>
      <c r="EEP3001" s="583"/>
      <c r="EEQ3001" s="538"/>
      <c r="EER3001" s="565"/>
      <c r="EES3001" s="357"/>
      <c r="EET3001" s="81"/>
      <c r="EEU3001" s="173"/>
      <c r="EEV3001" s="741"/>
      <c r="EEW3001" s="137"/>
      <c r="EEX3001" s="583"/>
      <c r="EEY3001" s="538"/>
      <c r="EEZ3001" s="565"/>
      <c r="EFA3001" s="357"/>
      <c r="EFB3001" s="81"/>
      <c r="EFC3001" s="173"/>
      <c r="EFD3001" s="741"/>
      <c r="EFE3001" s="137"/>
      <c r="EFF3001" s="583"/>
      <c r="EFG3001" s="538"/>
      <c r="EFH3001" s="565"/>
      <c r="EFI3001" s="357"/>
      <c r="EFJ3001" s="81"/>
      <c r="EFK3001" s="173"/>
      <c r="EFL3001" s="741"/>
      <c r="EFM3001" s="137"/>
      <c r="EFN3001" s="583"/>
      <c r="EFO3001" s="538"/>
      <c r="EFP3001" s="565"/>
      <c r="EFQ3001" s="357"/>
      <c r="EFR3001" s="81"/>
      <c r="EFS3001" s="173"/>
      <c r="EFT3001" s="741"/>
      <c r="EFU3001" s="137"/>
      <c r="EFV3001" s="583"/>
      <c r="EFW3001" s="538"/>
      <c r="EFX3001" s="565"/>
      <c r="EFY3001" s="357"/>
      <c r="EFZ3001" s="81"/>
      <c r="EGA3001" s="173"/>
      <c r="EGB3001" s="741"/>
      <c r="EGC3001" s="137"/>
      <c r="EGD3001" s="583"/>
      <c r="EGE3001" s="538"/>
      <c r="EGF3001" s="565"/>
      <c r="EGG3001" s="357"/>
      <c r="EGH3001" s="81"/>
      <c r="EGI3001" s="173"/>
      <c r="EGJ3001" s="741"/>
      <c r="EGK3001" s="137"/>
      <c r="EGL3001" s="583"/>
      <c r="EGM3001" s="538"/>
      <c r="EGN3001" s="565"/>
      <c r="EGO3001" s="357"/>
      <c r="EGP3001" s="81"/>
      <c r="EGQ3001" s="173"/>
      <c r="EGR3001" s="741"/>
      <c r="EGS3001" s="137"/>
      <c r="EGT3001" s="583"/>
      <c r="EGU3001" s="538"/>
      <c r="EGV3001" s="565"/>
      <c r="EGW3001" s="357"/>
      <c r="EGX3001" s="81"/>
      <c r="EGY3001" s="173"/>
      <c r="EGZ3001" s="741"/>
      <c r="EHA3001" s="137"/>
      <c r="EHB3001" s="583"/>
      <c r="EHC3001" s="538"/>
      <c r="EHD3001" s="565"/>
      <c r="EHE3001" s="357"/>
      <c r="EHF3001" s="81"/>
      <c r="EHG3001" s="173"/>
      <c r="EHH3001" s="741"/>
      <c r="EHI3001" s="137"/>
      <c r="EHJ3001" s="583"/>
      <c r="EHK3001" s="538"/>
      <c r="EHL3001" s="565"/>
      <c r="EHM3001" s="357"/>
      <c r="EHN3001" s="81"/>
      <c r="EHO3001" s="173"/>
      <c r="EHP3001" s="741"/>
      <c r="EHQ3001" s="137"/>
      <c r="EHR3001" s="583"/>
      <c r="EHS3001" s="538"/>
      <c r="EHT3001" s="565"/>
      <c r="EHU3001" s="357"/>
      <c r="EHV3001" s="81"/>
      <c r="EHW3001" s="173"/>
      <c r="EHX3001" s="741"/>
      <c r="EHY3001" s="137"/>
      <c r="EHZ3001" s="583"/>
      <c r="EIA3001" s="538"/>
      <c r="EIB3001" s="565"/>
      <c r="EIC3001" s="357"/>
      <c r="EID3001" s="81"/>
      <c r="EIE3001" s="173"/>
      <c r="EIF3001" s="741"/>
      <c r="EIG3001" s="137"/>
      <c r="EIH3001" s="583"/>
      <c r="EII3001" s="538"/>
      <c r="EIJ3001" s="565"/>
      <c r="EIK3001" s="357"/>
      <c r="EIL3001" s="81"/>
      <c r="EIM3001" s="173"/>
      <c r="EIN3001" s="741"/>
      <c r="EIO3001" s="137"/>
      <c r="EIP3001" s="583"/>
      <c r="EIQ3001" s="538"/>
      <c r="EIR3001" s="565"/>
      <c r="EIS3001" s="357"/>
      <c r="EIT3001" s="81"/>
      <c r="EIU3001" s="173"/>
      <c r="EIV3001" s="741"/>
      <c r="EIW3001" s="137"/>
      <c r="EIX3001" s="583"/>
      <c r="EIY3001" s="538"/>
      <c r="EIZ3001" s="565"/>
      <c r="EJA3001" s="357"/>
      <c r="EJB3001" s="81"/>
      <c r="EJC3001" s="173"/>
      <c r="EJD3001" s="741"/>
      <c r="EJE3001" s="137"/>
      <c r="EJF3001" s="583"/>
      <c r="EJG3001" s="538"/>
      <c r="EJH3001" s="565"/>
      <c r="EJI3001" s="357"/>
      <c r="EJJ3001" s="81"/>
      <c r="EJK3001" s="173"/>
      <c r="EJL3001" s="741"/>
      <c r="EJM3001" s="137"/>
      <c r="EJN3001" s="583"/>
      <c r="EJO3001" s="538"/>
      <c r="EJP3001" s="565"/>
      <c r="EJQ3001" s="357"/>
      <c r="EJR3001" s="81"/>
      <c r="EJS3001" s="173"/>
      <c r="EJT3001" s="741"/>
      <c r="EJU3001" s="137"/>
      <c r="EJV3001" s="583"/>
      <c r="EJW3001" s="538"/>
      <c r="EJX3001" s="565"/>
      <c r="EJY3001" s="357"/>
      <c r="EJZ3001" s="81"/>
      <c r="EKA3001" s="173"/>
      <c r="EKB3001" s="741"/>
      <c r="EKC3001" s="137"/>
      <c r="EKD3001" s="583"/>
      <c r="EKE3001" s="538"/>
      <c r="EKF3001" s="565"/>
      <c r="EKG3001" s="357"/>
      <c r="EKH3001" s="81"/>
      <c r="EKI3001" s="173"/>
      <c r="EKJ3001" s="741"/>
      <c r="EKK3001" s="137"/>
      <c r="EKL3001" s="583"/>
      <c r="EKM3001" s="538"/>
      <c r="EKN3001" s="565"/>
      <c r="EKO3001" s="357"/>
      <c r="EKP3001" s="81"/>
      <c r="EKQ3001" s="173"/>
      <c r="EKR3001" s="741"/>
      <c r="EKS3001" s="137"/>
      <c r="EKT3001" s="583"/>
      <c r="EKU3001" s="538"/>
      <c r="EKV3001" s="565"/>
      <c r="EKW3001" s="357"/>
      <c r="EKX3001" s="81"/>
      <c r="EKY3001" s="173"/>
      <c r="EKZ3001" s="741"/>
      <c r="ELA3001" s="137"/>
      <c r="ELB3001" s="583"/>
      <c r="ELC3001" s="538"/>
      <c r="ELD3001" s="565"/>
      <c r="ELE3001" s="357"/>
      <c r="ELF3001" s="81"/>
      <c r="ELG3001" s="173"/>
      <c r="ELH3001" s="741"/>
      <c r="ELI3001" s="137"/>
      <c r="ELJ3001" s="583"/>
      <c r="ELK3001" s="538"/>
      <c r="ELL3001" s="565"/>
      <c r="ELM3001" s="357"/>
      <c r="ELN3001" s="81"/>
      <c r="ELO3001" s="173"/>
      <c r="ELP3001" s="741"/>
      <c r="ELQ3001" s="137"/>
      <c r="ELR3001" s="583"/>
      <c r="ELS3001" s="538"/>
      <c r="ELT3001" s="565"/>
      <c r="ELU3001" s="357"/>
      <c r="ELV3001" s="81"/>
      <c r="ELW3001" s="173"/>
      <c r="ELX3001" s="741"/>
      <c r="ELY3001" s="137"/>
      <c r="ELZ3001" s="583"/>
      <c r="EMA3001" s="538"/>
      <c r="EMB3001" s="565"/>
      <c r="EMC3001" s="357"/>
      <c r="EMD3001" s="81"/>
      <c r="EME3001" s="173"/>
      <c r="EMF3001" s="741"/>
      <c r="EMG3001" s="137"/>
      <c r="EMH3001" s="583"/>
      <c r="EMI3001" s="538"/>
      <c r="EMJ3001" s="565"/>
      <c r="EMK3001" s="357"/>
      <c r="EML3001" s="81"/>
      <c r="EMM3001" s="173"/>
      <c r="EMN3001" s="741"/>
      <c r="EMO3001" s="137"/>
      <c r="EMP3001" s="583"/>
      <c r="EMQ3001" s="538"/>
      <c r="EMR3001" s="565"/>
      <c r="EMS3001" s="357"/>
      <c r="EMT3001" s="81"/>
      <c r="EMU3001" s="173"/>
      <c r="EMV3001" s="741"/>
      <c r="EMW3001" s="137"/>
      <c r="EMX3001" s="583"/>
      <c r="EMY3001" s="538"/>
      <c r="EMZ3001" s="565"/>
      <c r="ENA3001" s="357"/>
      <c r="ENB3001" s="81"/>
      <c r="ENC3001" s="173"/>
      <c r="END3001" s="741"/>
      <c r="ENE3001" s="137"/>
      <c r="ENF3001" s="583"/>
      <c r="ENG3001" s="538"/>
      <c r="ENH3001" s="565"/>
      <c r="ENI3001" s="357"/>
      <c r="ENJ3001" s="81"/>
      <c r="ENK3001" s="173"/>
      <c r="ENL3001" s="741"/>
      <c r="ENM3001" s="137"/>
      <c r="ENN3001" s="583"/>
      <c r="ENO3001" s="538"/>
      <c r="ENP3001" s="565"/>
      <c r="ENQ3001" s="357"/>
      <c r="ENR3001" s="81"/>
      <c r="ENS3001" s="173"/>
      <c r="ENT3001" s="741"/>
      <c r="ENU3001" s="137"/>
      <c r="ENV3001" s="583"/>
      <c r="ENW3001" s="538"/>
      <c r="ENX3001" s="565"/>
      <c r="ENY3001" s="357"/>
      <c r="ENZ3001" s="81"/>
      <c r="EOA3001" s="173"/>
      <c r="EOB3001" s="741"/>
      <c r="EOC3001" s="137"/>
      <c r="EOD3001" s="583"/>
      <c r="EOE3001" s="538"/>
      <c r="EOF3001" s="565"/>
      <c r="EOG3001" s="357"/>
      <c r="EOH3001" s="81"/>
      <c r="EOI3001" s="173"/>
      <c r="EOJ3001" s="741"/>
      <c r="EOK3001" s="137"/>
      <c r="EOL3001" s="583"/>
      <c r="EOM3001" s="538"/>
      <c r="EON3001" s="565"/>
      <c r="EOO3001" s="357"/>
      <c r="EOP3001" s="81"/>
      <c r="EOQ3001" s="173"/>
      <c r="EOR3001" s="741"/>
      <c r="EOS3001" s="137"/>
      <c r="EOT3001" s="583"/>
      <c r="EOU3001" s="538"/>
      <c r="EOV3001" s="565"/>
      <c r="EOW3001" s="357"/>
      <c r="EOX3001" s="81"/>
      <c r="EOY3001" s="173"/>
      <c r="EOZ3001" s="741"/>
      <c r="EPA3001" s="137"/>
      <c r="EPB3001" s="583"/>
      <c r="EPC3001" s="538"/>
      <c r="EPD3001" s="565"/>
      <c r="EPE3001" s="357"/>
      <c r="EPF3001" s="81"/>
      <c r="EPG3001" s="173"/>
      <c r="EPH3001" s="741"/>
      <c r="EPI3001" s="137"/>
      <c r="EPJ3001" s="583"/>
      <c r="EPK3001" s="538"/>
      <c r="EPL3001" s="565"/>
      <c r="EPM3001" s="357"/>
      <c r="EPN3001" s="81"/>
      <c r="EPO3001" s="173"/>
      <c r="EPP3001" s="741"/>
      <c r="EPQ3001" s="137"/>
      <c r="EPR3001" s="583"/>
      <c r="EPS3001" s="538"/>
      <c r="EPT3001" s="565"/>
      <c r="EPU3001" s="357"/>
      <c r="EPV3001" s="81"/>
      <c r="EPW3001" s="173"/>
      <c r="EPX3001" s="741"/>
      <c r="EPY3001" s="137"/>
      <c r="EPZ3001" s="583"/>
      <c r="EQA3001" s="538"/>
      <c r="EQB3001" s="565"/>
      <c r="EQC3001" s="357"/>
      <c r="EQD3001" s="81"/>
      <c r="EQE3001" s="173"/>
      <c r="EQF3001" s="741"/>
      <c r="EQG3001" s="137"/>
      <c r="EQH3001" s="583"/>
      <c r="EQI3001" s="538"/>
      <c r="EQJ3001" s="565"/>
      <c r="EQK3001" s="357"/>
      <c r="EQL3001" s="81"/>
      <c r="EQM3001" s="173"/>
      <c r="EQN3001" s="741"/>
      <c r="EQO3001" s="137"/>
      <c r="EQP3001" s="583"/>
      <c r="EQQ3001" s="538"/>
      <c r="EQR3001" s="565"/>
      <c r="EQS3001" s="357"/>
      <c r="EQT3001" s="81"/>
      <c r="EQU3001" s="173"/>
      <c r="EQV3001" s="741"/>
      <c r="EQW3001" s="137"/>
      <c r="EQX3001" s="583"/>
      <c r="EQY3001" s="538"/>
      <c r="EQZ3001" s="565"/>
      <c r="ERA3001" s="357"/>
      <c r="ERB3001" s="81"/>
      <c r="ERC3001" s="173"/>
      <c r="ERD3001" s="741"/>
      <c r="ERE3001" s="137"/>
      <c r="ERF3001" s="583"/>
      <c r="ERG3001" s="538"/>
      <c r="ERH3001" s="565"/>
      <c r="ERI3001" s="357"/>
      <c r="ERJ3001" s="81"/>
      <c r="ERK3001" s="173"/>
      <c r="ERL3001" s="741"/>
      <c r="ERM3001" s="137"/>
      <c r="ERN3001" s="583"/>
      <c r="ERO3001" s="538"/>
      <c r="ERP3001" s="565"/>
      <c r="ERQ3001" s="357"/>
      <c r="ERR3001" s="81"/>
      <c r="ERS3001" s="173"/>
      <c r="ERT3001" s="741"/>
      <c r="ERU3001" s="137"/>
      <c r="ERV3001" s="583"/>
      <c r="ERW3001" s="538"/>
      <c r="ERX3001" s="565"/>
      <c r="ERY3001" s="357"/>
      <c r="ERZ3001" s="81"/>
      <c r="ESA3001" s="173"/>
      <c r="ESB3001" s="741"/>
      <c r="ESC3001" s="137"/>
      <c r="ESD3001" s="583"/>
      <c r="ESE3001" s="538"/>
      <c r="ESF3001" s="565"/>
      <c r="ESG3001" s="357"/>
      <c r="ESH3001" s="81"/>
      <c r="ESI3001" s="173"/>
      <c r="ESJ3001" s="741"/>
      <c r="ESK3001" s="137"/>
      <c r="ESL3001" s="583"/>
      <c r="ESM3001" s="538"/>
      <c r="ESN3001" s="565"/>
      <c r="ESO3001" s="357"/>
      <c r="ESP3001" s="81"/>
      <c r="ESQ3001" s="173"/>
      <c r="ESR3001" s="741"/>
      <c r="ESS3001" s="137"/>
      <c r="EST3001" s="583"/>
      <c r="ESU3001" s="538"/>
      <c r="ESV3001" s="565"/>
      <c r="ESW3001" s="357"/>
      <c r="ESX3001" s="81"/>
      <c r="ESY3001" s="173"/>
      <c r="ESZ3001" s="741"/>
      <c r="ETA3001" s="137"/>
      <c r="ETB3001" s="583"/>
      <c r="ETC3001" s="538"/>
      <c r="ETD3001" s="565"/>
      <c r="ETE3001" s="357"/>
      <c r="ETF3001" s="81"/>
      <c r="ETG3001" s="173"/>
      <c r="ETH3001" s="741"/>
      <c r="ETI3001" s="137"/>
      <c r="ETJ3001" s="583"/>
      <c r="ETK3001" s="538"/>
      <c r="ETL3001" s="565"/>
      <c r="ETM3001" s="357"/>
      <c r="ETN3001" s="81"/>
      <c r="ETO3001" s="173"/>
      <c r="ETP3001" s="741"/>
      <c r="ETQ3001" s="137"/>
      <c r="ETR3001" s="583"/>
      <c r="ETS3001" s="538"/>
      <c r="ETT3001" s="565"/>
      <c r="ETU3001" s="357"/>
      <c r="ETV3001" s="81"/>
      <c r="ETW3001" s="173"/>
      <c r="ETX3001" s="741"/>
      <c r="ETY3001" s="137"/>
      <c r="ETZ3001" s="583"/>
      <c r="EUA3001" s="538"/>
      <c r="EUB3001" s="565"/>
      <c r="EUC3001" s="357"/>
      <c r="EUD3001" s="81"/>
      <c r="EUE3001" s="173"/>
      <c r="EUF3001" s="741"/>
      <c r="EUG3001" s="137"/>
      <c r="EUH3001" s="583"/>
      <c r="EUI3001" s="538"/>
      <c r="EUJ3001" s="565"/>
      <c r="EUK3001" s="357"/>
      <c r="EUL3001" s="81"/>
      <c r="EUM3001" s="173"/>
      <c r="EUN3001" s="741"/>
      <c r="EUO3001" s="137"/>
      <c r="EUP3001" s="583"/>
      <c r="EUQ3001" s="538"/>
      <c r="EUR3001" s="565"/>
      <c r="EUS3001" s="357"/>
      <c r="EUT3001" s="81"/>
      <c r="EUU3001" s="173"/>
      <c r="EUV3001" s="741"/>
      <c r="EUW3001" s="137"/>
      <c r="EUX3001" s="583"/>
      <c r="EUY3001" s="538"/>
      <c r="EUZ3001" s="565"/>
      <c r="EVA3001" s="357"/>
      <c r="EVB3001" s="81"/>
      <c r="EVC3001" s="173"/>
      <c r="EVD3001" s="741"/>
      <c r="EVE3001" s="137"/>
      <c r="EVF3001" s="583"/>
      <c r="EVG3001" s="538"/>
      <c r="EVH3001" s="565"/>
      <c r="EVI3001" s="357"/>
      <c r="EVJ3001" s="81"/>
      <c r="EVK3001" s="173"/>
      <c r="EVL3001" s="741"/>
      <c r="EVM3001" s="137"/>
      <c r="EVN3001" s="583"/>
      <c r="EVO3001" s="538"/>
      <c r="EVP3001" s="565"/>
      <c r="EVQ3001" s="357"/>
      <c r="EVR3001" s="81"/>
      <c r="EVS3001" s="173"/>
      <c r="EVT3001" s="741"/>
      <c r="EVU3001" s="137"/>
      <c r="EVV3001" s="583"/>
      <c r="EVW3001" s="538"/>
      <c r="EVX3001" s="565"/>
      <c r="EVY3001" s="357"/>
      <c r="EVZ3001" s="81"/>
      <c r="EWA3001" s="173"/>
      <c r="EWB3001" s="741"/>
      <c r="EWC3001" s="137"/>
      <c r="EWD3001" s="583"/>
      <c r="EWE3001" s="538"/>
      <c r="EWF3001" s="565"/>
      <c r="EWG3001" s="357"/>
      <c r="EWH3001" s="81"/>
      <c r="EWI3001" s="173"/>
      <c r="EWJ3001" s="741"/>
      <c r="EWK3001" s="137"/>
      <c r="EWL3001" s="583"/>
      <c r="EWM3001" s="538"/>
      <c r="EWN3001" s="565"/>
      <c r="EWO3001" s="357"/>
      <c r="EWP3001" s="81"/>
      <c r="EWQ3001" s="173"/>
      <c r="EWR3001" s="741"/>
      <c r="EWS3001" s="137"/>
      <c r="EWT3001" s="583"/>
      <c r="EWU3001" s="538"/>
      <c r="EWV3001" s="565"/>
      <c r="EWW3001" s="357"/>
      <c r="EWX3001" s="81"/>
      <c r="EWY3001" s="173"/>
      <c r="EWZ3001" s="741"/>
      <c r="EXA3001" s="137"/>
      <c r="EXB3001" s="583"/>
      <c r="EXC3001" s="538"/>
      <c r="EXD3001" s="565"/>
      <c r="EXE3001" s="357"/>
      <c r="EXF3001" s="81"/>
      <c r="EXG3001" s="173"/>
      <c r="EXH3001" s="741"/>
      <c r="EXI3001" s="137"/>
      <c r="EXJ3001" s="583"/>
      <c r="EXK3001" s="538"/>
      <c r="EXL3001" s="565"/>
      <c r="EXM3001" s="357"/>
      <c r="EXN3001" s="81"/>
      <c r="EXO3001" s="173"/>
      <c r="EXP3001" s="741"/>
      <c r="EXQ3001" s="137"/>
      <c r="EXR3001" s="583"/>
      <c r="EXS3001" s="538"/>
      <c r="EXT3001" s="565"/>
      <c r="EXU3001" s="357"/>
      <c r="EXV3001" s="81"/>
      <c r="EXW3001" s="173"/>
      <c r="EXX3001" s="741"/>
      <c r="EXY3001" s="137"/>
      <c r="EXZ3001" s="583"/>
      <c r="EYA3001" s="538"/>
      <c r="EYB3001" s="565"/>
      <c r="EYC3001" s="357"/>
      <c r="EYD3001" s="81"/>
      <c r="EYE3001" s="173"/>
      <c r="EYF3001" s="741"/>
      <c r="EYG3001" s="137"/>
      <c r="EYH3001" s="583"/>
      <c r="EYI3001" s="538"/>
      <c r="EYJ3001" s="565"/>
      <c r="EYK3001" s="357"/>
      <c r="EYL3001" s="81"/>
      <c r="EYM3001" s="173"/>
      <c r="EYN3001" s="741"/>
      <c r="EYO3001" s="137"/>
      <c r="EYP3001" s="583"/>
      <c r="EYQ3001" s="538"/>
      <c r="EYR3001" s="565"/>
      <c r="EYS3001" s="357"/>
      <c r="EYT3001" s="81"/>
      <c r="EYU3001" s="173"/>
      <c r="EYV3001" s="741"/>
      <c r="EYW3001" s="137"/>
      <c r="EYX3001" s="583"/>
      <c r="EYY3001" s="538"/>
      <c r="EYZ3001" s="565"/>
      <c r="EZA3001" s="357"/>
      <c r="EZB3001" s="81"/>
      <c r="EZC3001" s="173"/>
      <c r="EZD3001" s="741"/>
      <c r="EZE3001" s="137"/>
      <c r="EZF3001" s="583"/>
      <c r="EZG3001" s="538"/>
      <c r="EZH3001" s="565"/>
      <c r="EZI3001" s="357"/>
      <c r="EZJ3001" s="81"/>
      <c r="EZK3001" s="173"/>
      <c r="EZL3001" s="741"/>
      <c r="EZM3001" s="137"/>
      <c r="EZN3001" s="583"/>
      <c r="EZO3001" s="538"/>
      <c r="EZP3001" s="565"/>
      <c r="EZQ3001" s="357"/>
      <c r="EZR3001" s="81"/>
      <c r="EZS3001" s="173"/>
      <c r="EZT3001" s="741"/>
      <c r="EZU3001" s="137"/>
      <c r="EZV3001" s="583"/>
      <c r="EZW3001" s="538"/>
      <c r="EZX3001" s="565"/>
      <c r="EZY3001" s="357"/>
      <c r="EZZ3001" s="81"/>
      <c r="FAA3001" s="173"/>
      <c r="FAB3001" s="741"/>
      <c r="FAC3001" s="137"/>
      <c r="FAD3001" s="583"/>
      <c r="FAE3001" s="538"/>
      <c r="FAF3001" s="565"/>
      <c r="FAG3001" s="357"/>
      <c r="FAH3001" s="81"/>
      <c r="FAI3001" s="173"/>
      <c r="FAJ3001" s="741"/>
      <c r="FAK3001" s="137"/>
      <c r="FAL3001" s="583"/>
      <c r="FAM3001" s="538"/>
      <c r="FAN3001" s="565"/>
      <c r="FAO3001" s="357"/>
      <c r="FAP3001" s="81"/>
      <c r="FAQ3001" s="173"/>
      <c r="FAR3001" s="741"/>
      <c r="FAS3001" s="137"/>
      <c r="FAT3001" s="583"/>
      <c r="FAU3001" s="538"/>
      <c r="FAV3001" s="565"/>
      <c r="FAW3001" s="357"/>
      <c r="FAX3001" s="81"/>
      <c r="FAY3001" s="173"/>
      <c r="FAZ3001" s="741"/>
      <c r="FBA3001" s="137"/>
      <c r="FBB3001" s="583"/>
      <c r="FBC3001" s="538"/>
      <c r="FBD3001" s="565"/>
      <c r="FBE3001" s="357"/>
      <c r="FBF3001" s="81"/>
      <c r="FBG3001" s="173"/>
      <c r="FBH3001" s="741"/>
      <c r="FBI3001" s="137"/>
      <c r="FBJ3001" s="583"/>
      <c r="FBK3001" s="538"/>
      <c r="FBL3001" s="565"/>
      <c r="FBM3001" s="357"/>
      <c r="FBN3001" s="81"/>
      <c r="FBO3001" s="173"/>
      <c r="FBP3001" s="741"/>
      <c r="FBQ3001" s="137"/>
      <c r="FBR3001" s="583"/>
      <c r="FBS3001" s="538"/>
      <c r="FBT3001" s="565"/>
      <c r="FBU3001" s="357"/>
      <c r="FBV3001" s="81"/>
      <c r="FBW3001" s="173"/>
      <c r="FBX3001" s="741"/>
      <c r="FBY3001" s="137"/>
      <c r="FBZ3001" s="583"/>
      <c r="FCA3001" s="538"/>
      <c r="FCB3001" s="565"/>
      <c r="FCC3001" s="357"/>
      <c r="FCD3001" s="81"/>
      <c r="FCE3001" s="173"/>
      <c r="FCF3001" s="741"/>
      <c r="FCG3001" s="137"/>
      <c r="FCH3001" s="583"/>
      <c r="FCI3001" s="538"/>
      <c r="FCJ3001" s="565"/>
      <c r="FCK3001" s="357"/>
      <c r="FCL3001" s="81"/>
      <c r="FCM3001" s="173"/>
      <c r="FCN3001" s="741"/>
      <c r="FCO3001" s="137"/>
      <c r="FCP3001" s="583"/>
      <c r="FCQ3001" s="538"/>
      <c r="FCR3001" s="565"/>
      <c r="FCS3001" s="357"/>
      <c r="FCT3001" s="81"/>
      <c r="FCU3001" s="173"/>
      <c r="FCV3001" s="741"/>
      <c r="FCW3001" s="137"/>
      <c r="FCX3001" s="583"/>
      <c r="FCY3001" s="538"/>
      <c r="FCZ3001" s="565"/>
      <c r="FDA3001" s="357"/>
      <c r="FDB3001" s="81"/>
      <c r="FDC3001" s="173"/>
      <c r="FDD3001" s="741"/>
      <c r="FDE3001" s="137"/>
      <c r="FDF3001" s="583"/>
      <c r="FDG3001" s="538"/>
      <c r="FDH3001" s="565"/>
      <c r="FDI3001" s="357"/>
      <c r="FDJ3001" s="81"/>
      <c r="FDK3001" s="173"/>
      <c r="FDL3001" s="741"/>
      <c r="FDM3001" s="137"/>
      <c r="FDN3001" s="583"/>
      <c r="FDO3001" s="538"/>
      <c r="FDP3001" s="565"/>
      <c r="FDQ3001" s="357"/>
      <c r="FDR3001" s="81"/>
      <c r="FDS3001" s="173"/>
      <c r="FDT3001" s="741"/>
      <c r="FDU3001" s="137"/>
      <c r="FDV3001" s="583"/>
      <c r="FDW3001" s="538"/>
      <c r="FDX3001" s="565"/>
      <c r="FDY3001" s="357"/>
      <c r="FDZ3001" s="81"/>
      <c r="FEA3001" s="173"/>
      <c r="FEB3001" s="741"/>
      <c r="FEC3001" s="137"/>
      <c r="FED3001" s="583"/>
      <c r="FEE3001" s="538"/>
      <c r="FEF3001" s="565"/>
      <c r="FEG3001" s="357"/>
      <c r="FEH3001" s="81"/>
      <c r="FEI3001" s="173"/>
      <c r="FEJ3001" s="741"/>
      <c r="FEK3001" s="137"/>
      <c r="FEL3001" s="583"/>
      <c r="FEM3001" s="538"/>
      <c r="FEN3001" s="565"/>
      <c r="FEO3001" s="357"/>
      <c r="FEP3001" s="81"/>
      <c r="FEQ3001" s="173"/>
      <c r="FER3001" s="741"/>
      <c r="FES3001" s="137"/>
      <c r="FET3001" s="583"/>
      <c r="FEU3001" s="538"/>
      <c r="FEV3001" s="565"/>
      <c r="FEW3001" s="357"/>
      <c r="FEX3001" s="81"/>
      <c r="FEY3001" s="173"/>
      <c r="FEZ3001" s="741"/>
      <c r="FFA3001" s="137"/>
      <c r="FFB3001" s="583"/>
      <c r="FFC3001" s="538"/>
      <c r="FFD3001" s="565"/>
      <c r="FFE3001" s="357"/>
      <c r="FFF3001" s="81"/>
      <c r="FFG3001" s="173"/>
      <c r="FFH3001" s="741"/>
      <c r="FFI3001" s="137"/>
      <c r="FFJ3001" s="583"/>
      <c r="FFK3001" s="538"/>
      <c r="FFL3001" s="565"/>
      <c r="FFM3001" s="357"/>
      <c r="FFN3001" s="81"/>
      <c r="FFO3001" s="173"/>
      <c r="FFP3001" s="741"/>
      <c r="FFQ3001" s="137"/>
      <c r="FFR3001" s="583"/>
      <c r="FFS3001" s="538"/>
      <c r="FFT3001" s="565"/>
      <c r="FFU3001" s="357"/>
      <c r="FFV3001" s="81"/>
      <c r="FFW3001" s="173"/>
      <c r="FFX3001" s="741"/>
      <c r="FFY3001" s="137"/>
      <c r="FFZ3001" s="583"/>
      <c r="FGA3001" s="538"/>
      <c r="FGB3001" s="565"/>
      <c r="FGC3001" s="357"/>
      <c r="FGD3001" s="81"/>
      <c r="FGE3001" s="173"/>
      <c r="FGF3001" s="741"/>
      <c r="FGG3001" s="137"/>
      <c r="FGH3001" s="583"/>
      <c r="FGI3001" s="538"/>
      <c r="FGJ3001" s="565"/>
      <c r="FGK3001" s="357"/>
      <c r="FGL3001" s="81"/>
      <c r="FGM3001" s="173"/>
      <c r="FGN3001" s="741"/>
      <c r="FGO3001" s="137"/>
      <c r="FGP3001" s="583"/>
      <c r="FGQ3001" s="538"/>
      <c r="FGR3001" s="565"/>
      <c r="FGS3001" s="357"/>
      <c r="FGT3001" s="81"/>
      <c r="FGU3001" s="173"/>
      <c r="FGV3001" s="741"/>
      <c r="FGW3001" s="137"/>
      <c r="FGX3001" s="583"/>
      <c r="FGY3001" s="538"/>
      <c r="FGZ3001" s="565"/>
      <c r="FHA3001" s="357"/>
      <c r="FHB3001" s="81"/>
      <c r="FHC3001" s="173"/>
      <c r="FHD3001" s="741"/>
      <c r="FHE3001" s="137"/>
      <c r="FHF3001" s="583"/>
      <c r="FHG3001" s="538"/>
      <c r="FHH3001" s="565"/>
      <c r="FHI3001" s="357"/>
      <c r="FHJ3001" s="81"/>
      <c r="FHK3001" s="173"/>
      <c r="FHL3001" s="741"/>
      <c r="FHM3001" s="137"/>
      <c r="FHN3001" s="583"/>
      <c r="FHO3001" s="538"/>
      <c r="FHP3001" s="565"/>
      <c r="FHQ3001" s="357"/>
      <c r="FHR3001" s="81"/>
      <c r="FHS3001" s="173"/>
      <c r="FHT3001" s="741"/>
      <c r="FHU3001" s="137"/>
      <c r="FHV3001" s="583"/>
      <c r="FHW3001" s="538"/>
      <c r="FHX3001" s="565"/>
      <c r="FHY3001" s="357"/>
      <c r="FHZ3001" s="81"/>
      <c r="FIA3001" s="173"/>
      <c r="FIB3001" s="741"/>
      <c r="FIC3001" s="137"/>
      <c r="FID3001" s="583"/>
      <c r="FIE3001" s="538"/>
      <c r="FIF3001" s="565"/>
      <c r="FIG3001" s="357"/>
      <c r="FIH3001" s="81"/>
      <c r="FII3001" s="173"/>
      <c r="FIJ3001" s="741"/>
      <c r="FIK3001" s="137"/>
      <c r="FIL3001" s="583"/>
      <c r="FIM3001" s="538"/>
      <c r="FIN3001" s="565"/>
      <c r="FIO3001" s="357"/>
      <c r="FIP3001" s="81"/>
      <c r="FIQ3001" s="173"/>
      <c r="FIR3001" s="741"/>
      <c r="FIS3001" s="137"/>
      <c r="FIT3001" s="583"/>
      <c r="FIU3001" s="538"/>
      <c r="FIV3001" s="565"/>
      <c r="FIW3001" s="357"/>
      <c r="FIX3001" s="81"/>
      <c r="FIY3001" s="173"/>
      <c r="FIZ3001" s="741"/>
      <c r="FJA3001" s="137"/>
      <c r="FJB3001" s="583"/>
      <c r="FJC3001" s="538"/>
      <c r="FJD3001" s="565"/>
      <c r="FJE3001" s="357"/>
      <c r="FJF3001" s="81"/>
      <c r="FJG3001" s="173"/>
      <c r="FJH3001" s="741"/>
      <c r="FJI3001" s="137"/>
      <c r="FJJ3001" s="583"/>
      <c r="FJK3001" s="538"/>
      <c r="FJL3001" s="565"/>
      <c r="FJM3001" s="357"/>
      <c r="FJN3001" s="81"/>
      <c r="FJO3001" s="173"/>
      <c r="FJP3001" s="741"/>
      <c r="FJQ3001" s="137"/>
      <c r="FJR3001" s="583"/>
      <c r="FJS3001" s="538"/>
      <c r="FJT3001" s="565"/>
      <c r="FJU3001" s="357"/>
      <c r="FJV3001" s="81"/>
      <c r="FJW3001" s="173"/>
      <c r="FJX3001" s="741"/>
      <c r="FJY3001" s="137"/>
      <c r="FJZ3001" s="583"/>
      <c r="FKA3001" s="538"/>
      <c r="FKB3001" s="565"/>
      <c r="FKC3001" s="357"/>
      <c r="FKD3001" s="81"/>
      <c r="FKE3001" s="173"/>
      <c r="FKF3001" s="741"/>
      <c r="FKG3001" s="137"/>
      <c r="FKH3001" s="583"/>
      <c r="FKI3001" s="538"/>
      <c r="FKJ3001" s="565"/>
      <c r="FKK3001" s="357"/>
      <c r="FKL3001" s="81"/>
      <c r="FKM3001" s="173"/>
      <c r="FKN3001" s="741"/>
      <c r="FKO3001" s="137"/>
      <c r="FKP3001" s="583"/>
      <c r="FKQ3001" s="538"/>
      <c r="FKR3001" s="565"/>
      <c r="FKS3001" s="357"/>
      <c r="FKT3001" s="81"/>
      <c r="FKU3001" s="173"/>
      <c r="FKV3001" s="741"/>
      <c r="FKW3001" s="137"/>
      <c r="FKX3001" s="583"/>
      <c r="FKY3001" s="538"/>
      <c r="FKZ3001" s="565"/>
      <c r="FLA3001" s="357"/>
      <c r="FLB3001" s="81"/>
      <c r="FLC3001" s="173"/>
      <c r="FLD3001" s="741"/>
      <c r="FLE3001" s="137"/>
      <c r="FLF3001" s="583"/>
      <c r="FLG3001" s="538"/>
      <c r="FLH3001" s="565"/>
      <c r="FLI3001" s="357"/>
      <c r="FLJ3001" s="81"/>
      <c r="FLK3001" s="173"/>
      <c r="FLL3001" s="741"/>
      <c r="FLM3001" s="137"/>
      <c r="FLN3001" s="583"/>
      <c r="FLO3001" s="538"/>
      <c r="FLP3001" s="565"/>
      <c r="FLQ3001" s="357"/>
      <c r="FLR3001" s="81"/>
      <c r="FLS3001" s="173"/>
      <c r="FLT3001" s="741"/>
      <c r="FLU3001" s="137"/>
      <c r="FLV3001" s="583"/>
      <c r="FLW3001" s="538"/>
      <c r="FLX3001" s="565"/>
      <c r="FLY3001" s="357"/>
      <c r="FLZ3001" s="81"/>
      <c r="FMA3001" s="173"/>
      <c r="FMB3001" s="741"/>
      <c r="FMC3001" s="137"/>
      <c r="FMD3001" s="583"/>
      <c r="FME3001" s="538"/>
      <c r="FMF3001" s="565"/>
      <c r="FMG3001" s="357"/>
      <c r="FMH3001" s="81"/>
      <c r="FMI3001" s="173"/>
      <c r="FMJ3001" s="741"/>
      <c r="FMK3001" s="137"/>
      <c r="FML3001" s="583"/>
      <c r="FMM3001" s="538"/>
      <c r="FMN3001" s="565"/>
      <c r="FMO3001" s="357"/>
      <c r="FMP3001" s="81"/>
      <c r="FMQ3001" s="173"/>
      <c r="FMR3001" s="741"/>
      <c r="FMS3001" s="137"/>
      <c r="FMT3001" s="583"/>
      <c r="FMU3001" s="538"/>
      <c r="FMV3001" s="565"/>
      <c r="FMW3001" s="357"/>
      <c r="FMX3001" s="81"/>
      <c r="FMY3001" s="173"/>
      <c r="FMZ3001" s="741"/>
      <c r="FNA3001" s="137"/>
      <c r="FNB3001" s="583"/>
      <c r="FNC3001" s="538"/>
      <c r="FND3001" s="565"/>
      <c r="FNE3001" s="357"/>
      <c r="FNF3001" s="81"/>
      <c r="FNG3001" s="173"/>
      <c r="FNH3001" s="741"/>
      <c r="FNI3001" s="137"/>
      <c r="FNJ3001" s="583"/>
      <c r="FNK3001" s="538"/>
      <c r="FNL3001" s="565"/>
      <c r="FNM3001" s="357"/>
      <c r="FNN3001" s="81"/>
      <c r="FNO3001" s="173"/>
      <c r="FNP3001" s="741"/>
      <c r="FNQ3001" s="137"/>
      <c r="FNR3001" s="583"/>
      <c r="FNS3001" s="538"/>
      <c r="FNT3001" s="565"/>
      <c r="FNU3001" s="357"/>
      <c r="FNV3001" s="81"/>
      <c r="FNW3001" s="173"/>
      <c r="FNX3001" s="741"/>
      <c r="FNY3001" s="137"/>
      <c r="FNZ3001" s="583"/>
      <c r="FOA3001" s="538"/>
      <c r="FOB3001" s="565"/>
      <c r="FOC3001" s="357"/>
      <c r="FOD3001" s="81"/>
      <c r="FOE3001" s="173"/>
      <c r="FOF3001" s="741"/>
      <c r="FOG3001" s="137"/>
      <c r="FOH3001" s="583"/>
      <c r="FOI3001" s="538"/>
      <c r="FOJ3001" s="565"/>
      <c r="FOK3001" s="357"/>
      <c r="FOL3001" s="81"/>
      <c r="FOM3001" s="173"/>
      <c r="FON3001" s="741"/>
      <c r="FOO3001" s="137"/>
      <c r="FOP3001" s="583"/>
      <c r="FOQ3001" s="538"/>
      <c r="FOR3001" s="565"/>
      <c r="FOS3001" s="357"/>
      <c r="FOT3001" s="81"/>
      <c r="FOU3001" s="173"/>
      <c r="FOV3001" s="741"/>
      <c r="FOW3001" s="137"/>
      <c r="FOX3001" s="583"/>
      <c r="FOY3001" s="538"/>
      <c r="FOZ3001" s="565"/>
      <c r="FPA3001" s="357"/>
      <c r="FPB3001" s="81"/>
      <c r="FPC3001" s="173"/>
      <c r="FPD3001" s="741"/>
      <c r="FPE3001" s="137"/>
      <c r="FPF3001" s="583"/>
      <c r="FPG3001" s="538"/>
      <c r="FPH3001" s="565"/>
      <c r="FPI3001" s="357"/>
      <c r="FPJ3001" s="81"/>
      <c r="FPK3001" s="173"/>
      <c r="FPL3001" s="741"/>
      <c r="FPM3001" s="137"/>
      <c r="FPN3001" s="583"/>
      <c r="FPO3001" s="538"/>
      <c r="FPP3001" s="565"/>
      <c r="FPQ3001" s="357"/>
      <c r="FPR3001" s="81"/>
      <c r="FPS3001" s="173"/>
      <c r="FPT3001" s="741"/>
      <c r="FPU3001" s="137"/>
      <c r="FPV3001" s="583"/>
      <c r="FPW3001" s="538"/>
      <c r="FPX3001" s="565"/>
      <c r="FPY3001" s="357"/>
      <c r="FPZ3001" s="81"/>
      <c r="FQA3001" s="173"/>
      <c r="FQB3001" s="741"/>
      <c r="FQC3001" s="137"/>
      <c r="FQD3001" s="583"/>
      <c r="FQE3001" s="538"/>
      <c r="FQF3001" s="565"/>
      <c r="FQG3001" s="357"/>
      <c r="FQH3001" s="81"/>
      <c r="FQI3001" s="173"/>
      <c r="FQJ3001" s="741"/>
      <c r="FQK3001" s="137"/>
      <c r="FQL3001" s="583"/>
      <c r="FQM3001" s="538"/>
      <c r="FQN3001" s="565"/>
      <c r="FQO3001" s="357"/>
      <c r="FQP3001" s="81"/>
      <c r="FQQ3001" s="173"/>
      <c r="FQR3001" s="741"/>
      <c r="FQS3001" s="137"/>
      <c r="FQT3001" s="583"/>
      <c r="FQU3001" s="538"/>
      <c r="FQV3001" s="565"/>
      <c r="FQW3001" s="357"/>
      <c r="FQX3001" s="81"/>
      <c r="FQY3001" s="173"/>
      <c r="FQZ3001" s="741"/>
      <c r="FRA3001" s="137"/>
      <c r="FRB3001" s="583"/>
      <c r="FRC3001" s="538"/>
      <c r="FRD3001" s="565"/>
      <c r="FRE3001" s="357"/>
      <c r="FRF3001" s="81"/>
      <c r="FRG3001" s="173"/>
      <c r="FRH3001" s="741"/>
      <c r="FRI3001" s="137"/>
      <c r="FRJ3001" s="583"/>
      <c r="FRK3001" s="538"/>
      <c r="FRL3001" s="565"/>
      <c r="FRM3001" s="357"/>
      <c r="FRN3001" s="81"/>
      <c r="FRO3001" s="173"/>
      <c r="FRP3001" s="741"/>
      <c r="FRQ3001" s="137"/>
      <c r="FRR3001" s="583"/>
      <c r="FRS3001" s="538"/>
      <c r="FRT3001" s="565"/>
      <c r="FRU3001" s="357"/>
      <c r="FRV3001" s="81"/>
      <c r="FRW3001" s="173"/>
      <c r="FRX3001" s="741"/>
      <c r="FRY3001" s="137"/>
      <c r="FRZ3001" s="583"/>
      <c r="FSA3001" s="538"/>
      <c r="FSB3001" s="565"/>
      <c r="FSC3001" s="357"/>
      <c r="FSD3001" s="81"/>
      <c r="FSE3001" s="173"/>
      <c r="FSF3001" s="741"/>
      <c r="FSG3001" s="137"/>
      <c r="FSH3001" s="583"/>
      <c r="FSI3001" s="538"/>
      <c r="FSJ3001" s="565"/>
      <c r="FSK3001" s="357"/>
      <c r="FSL3001" s="81"/>
      <c r="FSM3001" s="173"/>
      <c r="FSN3001" s="741"/>
      <c r="FSO3001" s="137"/>
      <c r="FSP3001" s="583"/>
      <c r="FSQ3001" s="538"/>
      <c r="FSR3001" s="565"/>
      <c r="FSS3001" s="357"/>
      <c r="FST3001" s="81"/>
      <c r="FSU3001" s="173"/>
      <c r="FSV3001" s="741"/>
      <c r="FSW3001" s="137"/>
      <c r="FSX3001" s="583"/>
      <c r="FSY3001" s="538"/>
      <c r="FSZ3001" s="565"/>
      <c r="FTA3001" s="357"/>
      <c r="FTB3001" s="81"/>
      <c r="FTC3001" s="173"/>
      <c r="FTD3001" s="741"/>
      <c r="FTE3001" s="137"/>
      <c r="FTF3001" s="583"/>
      <c r="FTG3001" s="538"/>
      <c r="FTH3001" s="565"/>
      <c r="FTI3001" s="357"/>
      <c r="FTJ3001" s="81"/>
      <c r="FTK3001" s="173"/>
      <c r="FTL3001" s="741"/>
      <c r="FTM3001" s="137"/>
      <c r="FTN3001" s="583"/>
      <c r="FTO3001" s="538"/>
      <c r="FTP3001" s="565"/>
      <c r="FTQ3001" s="357"/>
      <c r="FTR3001" s="81"/>
      <c r="FTS3001" s="173"/>
      <c r="FTT3001" s="741"/>
      <c r="FTU3001" s="137"/>
      <c r="FTV3001" s="583"/>
      <c r="FTW3001" s="538"/>
      <c r="FTX3001" s="565"/>
      <c r="FTY3001" s="357"/>
      <c r="FTZ3001" s="81"/>
      <c r="FUA3001" s="173"/>
      <c r="FUB3001" s="741"/>
      <c r="FUC3001" s="137"/>
      <c r="FUD3001" s="583"/>
      <c r="FUE3001" s="538"/>
      <c r="FUF3001" s="565"/>
      <c r="FUG3001" s="357"/>
      <c r="FUH3001" s="81"/>
      <c r="FUI3001" s="173"/>
      <c r="FUJ3001" s="741"/>
      <c r="FUK3001" s="137"/>
      <c r="FUL3001" s="583"/>
      <c r="FUM3001" s="538"/>
      <c r="FUN3001" s="565"/>
      <c r="FUO3001" s="357"/>
      <c r="FUP3001" s="81"/>
      <c r="FUQ3001" s="173"/>
      <c r="FUR3001" s="741"/>
      <c r="FUS3001" s="137"/>
      <c r="FUT3001" s="583"/>
      <c r="FUU3001" s="538"/>
      <c r="FUV3001" s="565"/>
      <c r="FUW3001" s="357"/>
      <c r="FUX3001" s="81"/>
      <c r="FUY3001" s="173"/>
      <c r="FUZ3001" s="741"/>
      <c r="FVA3001" s="137"/>
      <c r="FVB3001" s="583"/>
      <c r="FVC3001" s="538"/>
      <c r="FVD3001" s="565"/>
      <c r="FVE3001" s="357"/>
      <c r="FVF3001" s="81"/>
      <c r="FVG3001" s="173"/>
      <c r="FVH3001" s="741"/>
      <c r="FVI3001" s="137"/>
      <c r="FVJ3001" s="583"/>
      <c r="FVK3001" s="538"/>
      <c r="FVL3001" s="565"/>
      <c r="FVM3001" s="357"/>
      <c r="FVN3001" s="81"/>
      <c r="FVO3001" s="173"/>
      <c r="FVP3001" s="741"/>
      <c r="FVQ3001" s="137"/>
      <c r="FVR3001" s="583"/>
      <c r="FVS3001" s="538"/>
      <c r="FVT3001" s="565"/>
      <c r="FVU3001" s="357"/>
      <c r="FVV3001" s="81"/>
      <c r="FVW3001" s="173"/>
      <c r="FVX3001" s="741"/>
      <c r="FVY3001" s="137"/>
      <c r="FVZ3001" s="583"/>
      <c r="FWA3001" s="538"/>
      <c r="FWB3001" s="565"/>
      <c r="FWC3001" s="357"/>
      <c r="FWD3001" s="81"/>
      <c r="FWE3001" s="173"/>
      <c r="FWF3001" s="741"/>
      <c r="FWG3001" s="137"/>
      <c r="FWH3001" s="583"/>
      <c r="FWI3001" s="538"/>
      <c r="FWJ3001" s="565"/>
      <c r="FWK3001" s="357"/>
      <c r="FWL3001" s="81"/>
      <c r="FWM3001" s="173"/>
      <c r="FWN3001" s="741"/>
      <c r="FWO3001" s="137"/>
      <c r="FWP3001" s="583"/>
      <c r="FWQ3001" s="538"/>
      <c r="FWR3001" s="565"/>
      <c r="FWS3001" s="357"/>
      <c r="FWT3001" s="81"/>
      <c r="FWU3001" s="173"/>
      <c r="FWV3001" s="741"/>
      <c r="FWW3001" s="137"/>
      <c r="FWX3001" s="583"/>
      <c r="FWY3001" s="538"/>
      <c r="FWZ3001" s="565"/>
      <c r="FXA3001" s="357"/>
      <c r="FXB3001" s="81"/>
      <c r="FXC3001" s="173"/>
      <c r="FXD3001" s="741"/>
      <c r="FXE3001" s="137"/>
      <c r="FXF3001" s="583"/>
      <c r="FXG3001" s="538"/>
      <c r="FXH3001" s="565"/>
      <c r="FXI3001" s="357"/>
      <c r="FXJ3001" s="81"/>
      <c r="FXK3001" s="173"/>
      <c r="FXL3001" s="741"/>
      <c r="FXM3001" s="137"/>
      <c r="FXN3001" s="583"/>
      <c r="FXO3001" s="538"/>
      <c r="FXP3001" s="565"/>
      <c r="FXQ3001" s="357"/>
      <c r="FXR3001" s="81"/>
      <c r="FXS3001" s="173"/>
      <c r="FXT3001" s="741"/>
      <c r="FXU3001" s="137"/>
      <c r="FXV3001" s="583"/>
      <c r="FXW3001" s="538"/>
      <c r="FXX3001" s="565"/>
      <c r="FXY3001" s="357"/>
      <c r="FXZ3001" s="81"/>
      <c r="FYA3001" s="173"/>
      <c r="FYB3001" s="741"/>
      <c r="FYC3001" s="137"/>
      <c r="FYD3001" s="583"/>
      <c r="FYE3001" s="538"/>
      <c r="FYF3001" s="565"/>
      <c r="FYG3001" s="357"/>
      <c r="FYH3001" s="81"/>
      <c r="FYI3001" s="173"/>
      <c r="FYJ3001" s="741"/>
      <c r="FYK3001" s="137"/>
      <c r="FYL3001" s="583"/>
      <c r="FYM3001" s="538"/>
      <c r="FYN3001" s="565"/>
      <c r="FYO3001" s="357"/>
      <c r="FYP3001" s="81"/>
      <c r="FYQ3001" s="173"/>
      <c r="FYR3001" s="741"/>
      <c r="FYS3001" s="137"/>
      <c r="FYT3001" s="583"/>
      <c r="FYU3001" s="538"/>
      <c r="FYV3001" s="565"/>
      <c r="FYW3001" s="357"/>
      <c r="FYX3001" s="81"/>
      <c r="FYY3001" s="173"/>
      <c r="FYZ3001" s="741"/>
      <c r="FZA3001" s="137"/>
      <c r="FZB3001" s="583"/>
      <c r="FZC3001" s="538"/>
      <c r="FZD3001" s="565"/>
      <c r="FZE3001" s="357"/>
      <c r="FZF3001" s="81"/>
      <c r="FZG3001" s="173"/>
      <c r="FZH3001" s="741"/>
      <c r="FZI3001" s="137"/>
      <c r="FZJ3001" s="583"/>
      <c r="FZK3001" s="538"/>
      <c r="FZL3001" s="565"/>
      <c r="FZM3001" s="357"/>
      <c r="FZN3001" s="81"/>
      <c r="FZO3001" s="173"/>
      <c r="FZP3001" s="741"/>
      <c r="FZQ3001" s="137"/>
      <c r="FZR3001" s="583"/>
      <c r="FZS3001" s="538"/>
      <c r="FZT3001" s="565"/>
      <c r="FZU3001" s="357"/>
      <c r="FZV3001" s="81"/>
      <c r="FZW3001" s="173"/>
      <c r="FZX3001" s="741"/>
      <c r="FZY3001" s="137"/>
      <c r="FZZ3001" s="583"/>
      <c r="GAA3001" s="538"/>
      <c r="GAB3001" s="565"/>
      <c r="GAC3001" s="357"/>
      <c r="GAD3001" s="81"/>
      <c r="GAE3001" s="173"/>
      <c r="GAF3001" s="741"/>
      <c r="GAG3001" s="137"/>
      <c r="GAH3001" s="583"/>
      <c r="GAI3001" s="538"/>
      <c r="GAJ3001" s="565"/>
      <c r="GAK3001" s="357"/>
      <c r="GAL3001" s="81"/>
      <c r="GAM3001" s="173"/>
      <c r="GAN3001" s="741"/>
      <c r="GAO3001" s="137"/>
      <c r="GAP3001" s="583"/>
      <c r="GAQ3001" s="538"/>
      <c r="GAR3001" s="565"/>
      <c r="GAS3001" s="357"/>
      <c r="GAT3001" s="81"/>
      <c r="GAU3001" s="173"/>
      <c r="GAV3001" s="741"/>
      <c r="GAW3001" s="137"/>
      <c r="GAX3001" s="583"/>
      <c r="GAY3001" s="538"/>
      <c r="GAZ3001" s="565"/>
      <c r="GBA3001" s="357"/>
      <c r="GBB3001" s="81"/>
      <c r="GBC3001" s="173"/>
      <c r="GBD3001" s="741"/>
      <c r="GBE3001" s="137"/>
      <c r="GBF3001" s="583"/>
      <c r="GBG3001" s="538"/>
      <c r="GBH3001" s="565"/>
      <c r="GBI3001" s="357"/>
      <c r="GBJ3001" s="81"/>
      <c r="GBK3001" s="173"/>
      <c r="GBL3001" s="741"/>
      <c r="GBM3001" s="137"/>
      <c r="GBN3001" s="583"/>
      <c r="GBO3001" s="538"/>
      <c r="GBP3001" s="565"/>
      <c r="GBQ3001" s="357"/>
      <c r="GBR3001" s="81"/>
      <c r="GBS3001" s="173"/>
      <c r="GBT3001" s="741"/>
      <c r="GBU3001" s="137"/>
      <c r="GBV3001" s="583"/>
      <c r="GBW3001" s="538"/>
      <c r="GBX3001" s="565"/>
      <c r="GBY3001" s="357"/>
      <c r="GBZ3001" s="81"/>
      <c r="GCA3001" s="173"/>
      <c r="GCB3001" s="741"/>
      <c r="GCC3001" s="137"/>
      <c r="GCD3001" s="583"/>
      <c r="GCE3001" s="538"/>
      <c r="GCF3001" s="565"/>
      <c r="GCG3001" s="357"/>
      <c r="GCH3001" s="81"/>
      <c r="GCI3001" s="173"/>
      <c r="GCJ3001" s="741"/>
      <c r="GCK3001" s="137"/>
      <c r="GCL3001" s="583"/>
      <c r="GCM3001" s="538"/>
      <c r="GCN3001" s="565"/>
      <c r="GCO3001" s="357"/>
      <c r="GCP3001" s="81"/>
      <c r="GCQ3001" s="173"/>
      <c r="GCR3001" s="741"/>
      <c r="GCS3001" s="137"/>
      <c r="GCT3001" s="583"/>
      <c r="GCU3001" s="538"/>
      <c r="GCV3001" s="565"/>
      <c r="GCW3001" s="357"/>
      <c r="GCX3001" s="81"/>
      <c r="GCY3001" s="173"/>
      <c r="GCZ3001" s="741"/>
      <c r="GDA3001" s="137"/>
      <c r="GDB3001" s="583"/>
      <c r="GDC3001" s="538"/>
      <c r="GDD3001" s="565"/>
      <c r="GDE3001" s="357"/>
      <c r="GDF3001" s="81"/>
      <c r="GDG3001" s="173"/>
      <c r="GDH3001" s="741"/>
      <c r="GDI3001" s="137"/>
      <c r="GDJ3001" s="583"/>
      <c r="GDK3001" s="538"/>
      <c r="GDL3001" s="565"/>
      <c r="GDM3001" s="357"/>
      <c r="GDN3001" s="81"/>
      <c r="GDO3001" s="173"/>
      <c r="GDP3001" s="741"/>
      <c r="GDQ3001" s="137"/>
      <c r="GDR3001" s="583"/>
      <c r="GDS3001" s="538"/>
      <c r="GDT3001" s="565"/>
      <c r="GDU3001" s="357"/>
      <c r="GDV3001" s="81"/>
      <c r="GDW3001" s="173"/>
      <c r="GDX3001" s="741"/>
      <c r="GDY3001" s="137"/>
      <c r="GDZ3001" s="583"/>
      <c r="GEA3001" s="538"/>
      <c r="GEB3001" s="565"/>
      <c r="GEC3001" s="357"/>
      <c r="GED3001" s="81"/>
      <c r="GEE3001" s="173"/>
      <c r="GEF3001" s="741"/>
      <c r="GEG3001" s="137"/>
      <c r="GEH3001" s="583"/>
      <c r="GEI3001" s="538"/>
      <c r="GEJ3001" s="565"/>
      <c r="GEK3001" s="357"/>
      <c r="GEL3001" s="81"/>
      <c r="GEM3001" s="173"/>
      <c r="GEN3001" s="741"/>
      <c r="GEO3001" s="137"/>
      <c r="GEP3001" s="583"/>
      <c r="GEQ3001" s="538"/>
      <c r="GER3001" s="565"/>
      <c r="GES3001" s="357"/>
      <c r="GET3001" s="81"/>
      <c r="GEU3001" s="173"/>
      <c r="GEV3001" s="741"/>
      <c r="GEW3001" s="137"/>
      <c r="GEX3001" s="583"/>
      <c r="GEY3001" s="538"/>
      <c r="GEZ3001" s="565"/>
      <c r="GFA3001" s="357"/>
      <c r="GFB3001" s="81"/>
      <c r="GFC3001" s="173"/>
      <c r="GFD3001" s="741"/>
      <c r="GFE3001" s="137"/>
      <c r="GFF3001" s="583"/>
      <c r="GFG3001" s="538"/>
      <c r="GFH3001" s="565"/>
      <c r="GFI3001" s="357"/>
      <c r="GFJ3001" s="81"/>
      <c r="GFK3001" s="173"/>
      <c r="GFL3001" s="741"/>
      <c r="GFM3001" s="137"/>
      <c r="GFN3001" s="583"/>
      <c r="GFO3001" s="538"/>
      <c r="GFP3001" s="565"/>
      <c r="GFQ3001" s="357"/>
      <c r="GFR3001" s="81"/>
      <c r="GFS3001" s="173"/>
      <c r="GFT3001" s="741"/>
      <c r="GFU3001" s="137"/>
      <c r="GFV3001" s="583"/>
      <c r="GFW3001" s="538"/>
      <c r="GFX3001" s="565"/>
      <c r="GFY3001" s="357"/>
      <c r="GFZ3001" s="81"/>
      <c r="GGA3001" s="173"/>
      <c r="GGB3001" s="741"/>
      <c r="GGC3001" s="137"/>
      <c r="GGD3001" s="583"/>
      <c r="GGE3001" s="538"/>
      <c r="GGF3001" s="565"/>
      <c r="GGG3001" s="357"/>
      <c r="GGH3001" s="81"/>
      <c r="GGI3001" s="173"/>
      <c r="GGJ3001" s="741"/>
      <c r="GGK3001" s="137"/>
      <c r="GGL3001" s="583"/>
      <c r="GGM3001" s="538"/>
      <c r="GGN3001" s="565"/>
      <c r="GGO3001" s="357"/>
      <c r="GGP3001" s="81"/>
      <c r="GGQ3001" s="173"/>
      <c r="GGR3001" s="741"/>
      <c r="GGS3001" s="137"/>
      <c r="GGT3001" s="583"/>
      <c r="GGU3001" s="538"/>
      <c r="GGV3001" s="565"/>
      <c r="GGW3001" s="357"/>
      <c r="GGX3001" s="81"/>
      <c r="GGY3001" s="173"/>
      <c r="GGZ3001" s="741"/>
      <c r="GHA3001" s="137"/>
      <c r="GHB3001" s="583"/>
      <c r="GHC3001" s="538"/>
      <c r="GHD3001" s="565"/>
      <c r="GHE3001" s="357"/>
      <c r="GHF3001" s="81"/>
      <c r="GHG3001" s="173"/>
      <c r="GHH3001" s="741"/>
      <c r="GHI3001" s="137"/>
      <c r="GHJ3001" s="583"/>
      <c r="GHK3001" s="538"/>
      <c r="GHL3001" s="565"/>
      <c r="GHM3001" s="357"/>
      <c r="GHN3001" s="81"/>
      <c r="GHO3001" s="173"/>
      <c r="GHP3001" s="741"/>
      <c r="GHQ3001" s="137"/>
      <c r="GHR3001" s="583"/>
      <c r="GHS3001" s="538"/>
      <c r="GHT3001" s="565"/>
      <c r="GHU3001" s="357"/>
      <c r="GHV3001" s="81"/>
      <c r="GHW3001" s="173"/>
      <c r="GHX3001" s="741"/>
      <c r="GHY3001" s="137"/>
      <c r="GHZ3001" s="583"/>
      <c r="GIA3001" s="538"/>
      <c r="GIB3001" s="565"/>
      <c r="GIC3001" s="357"/>
      <c r="GID3001" s="81"/>
      <c r="GIE3001" s="173"/>
      <c r="GIF3001" s="741"/>
      <c r="GIG3001" s="137"/>
      <c r="GIH3001" s="583"/>
      <c r="GII3001" s="538"/>
      <c r="GIJ3001" s="565"/>
      <c r="GIK3001" s="357"/>
      <c r="GIL3001" s="81"/>
      <c r="GIM3001" s="173"/>
      <c r="GIN3001" s="741"/>
      <c r="GIO3001" s="137"/>
      <c r="GIP3001" s="583"/>
      <c r="GIQ3001" s="538"/>
      <c r="GIR3001" s="565"/>
      <c r="GIS3001" s="357"/>
      <c r="GIT3001" s="81"/>
      <c r="GIU3001" s="173"/>
      <c r="GIV3001" s="741"/>
      <c r="GIW3001" s="137"/>
      <c r="GIX3001" s="583"/>
      <c r="GIY3001" s="538"/>
      <c r="GIZ3001" s="565"/>
      <c r="GJA3001" s="357"/>
      <c r="GJB3001" s="81"/>
      <c r="GJC3001" s="173"/>
      <c r="GJD3001" s="741"/>
      <c r="GJE3001" s="137"/>
      <c r="GJF3001" s="583"/>
      <c r="GJG3001" s="538"/>
      <c r="GJH3001" s="565"/>
      <c r="GJI3001" s="357"/>
      <c r="GJJ3001" s="81"/>
      <c r="GJK3001" s="173"/>
      <c r="GJL3001" s="741"/>
      <c r="GJM3001" s="137"/>
      <c r="GJN3001" s="583"/>
      <c r="GJO3001" s="538"/>
      <c r="GJP3001" s="565"/>
      <c r="GJQ3001" s="357"/>
      <c r="GJR3001" s="81"/>
      <c r="GJS3001" s="173"/>
      <c r="GJT3001" s="741"/>
      <c r="GJU3001" s="137"/>
      <c r="GJV3001" s="583"/>
      <c r="GJW3001" s="538"/>
      <c r="GJX3001" s="565"/>
      <c r="GJY3001" s="357"/>
      <c r="GJZ3001" s="81"/>
      <c r="GKA3001" s="173"/>
      <c r="GKB3001" s="741"/>
      <c r="GKC3001" s="137"/>
      <c r="GKD3001" s="583"/>
      <c r="GKE3001" s="538"/>
      <c r="GKF3001" s="565"/>
      <c r="GKG3001" s="357"/>
      <c r="GKH3001" s="81"/>
      <c r="GKI3001" s="173"/>
      <c r="GKJ3001" s="741"/>
      <c r="GKK3001" s="137"/>
      <c r="GKL3001" s="583"/>
      <c r="GKM3001" s="538"/>
      <c r="GKN3001" s="565"/>
      <c r="GKO3001" s="357"/>
      <c r="GKP3001" s="81"/>
      <c r="GKQ3001" s="173"/>
      <c r="GKR3001" s="741"/>
      <c r="GKS3001" s="137"/>
      <c r="GKT3001" s="583"/>
      <c r="GKU3001" s="538"/>
      <c r="GKV3001" s="565"/>
      <c r="GKW3001" s="357"/>
      <c r="GKX3001" s="81"/>
      <c r="GKY3001" s="173"/>
      <c r="GKZ3001" s="741"/>
      <c r="GLA3001" s="137"/>
      <c r="GLB3001" s="583"/>
      <c r="GLC3001" s="538"/>
      <c r="GLD3001" s="565"/>
      <c r="GLE3001" s="357"/>
      <c r="GLF3001" s="81"/>
      <c r="GLG3001" s="173"/>
      <c r="GLH3001" s="741"/>
      <c r="GLI3001" s="137"/>
      <c r="GLJ3001" s="583"/>
      <c r="GLK3001" s="538"/>
      <c r="GLL3001" s="565"/>
      <c r="GLM3001" s="357"/>
      <c r="GLN3001" s="81"/>
      <c r="GLO3001" s="173"/>
      <c r="GLP3001" s="741"/>
      <c r="GLQ3001" s="137"/>
      <c r="GLR3001" s="583"/>
      <c r="GLS3001" s="538"/>
      <c r="GLT3001" s="565"/>
      <c r="GLU3001" s="357"/>
      <c r="GLV3001" s="81"/>
      <c r="GLW3001" s="173"/>
      <c r="GLX3001" s="741"/>
      <c r="GLY3001" s="137"/>
      <c r="GLZ3001" s="583"/>
      <c r="GMA3001" s="538"/>
      <c r="GMB3001" s="565"/>
      <c r="GMC3001" s="357"/>
      <c r="GMD3001" s="81"/>
      <c r="GME3001" s="173"/>
      <c r="GMF3001" s="741"/>
      <c r="GMG3001" s="137"/>
      <c r="GMH3001" s="583"/>
      <c r="GMI3001" s="538"/>
      <c r="GMJ3001" s="565"/>
      <c r="GMK3001" s="357"/>
      <c r="GML3001" s="81"/>
      <c r="GMM3001" s="173"/>
      <c r="GMN3001" s="741"/>
      <c r="GMO3001" s="137"/>
      <c r="GMP3001" s="583"/>
      <c r="GMQ3001" s="538"/>
      <c r="GMR3001" s="565"/>
      <c r="GMS3001" s="357"/>
      <c r="GMT3001" s="81"/>
      <c r="GMU3001" s="173"/>
      <c r="GMV3001" s="741"/>
      <c r="GMW3001" s="137"/>
      <c r="GMX3001" s="583"/>
      <c r="GMY3001" s="538"/>
      <c r="GMZ3001" s="565"/>
      <c r="GNA3001" s="357"/>
      <c r="GNB3001" s="81"/>
      <c r="GNC3001" s="173"/>
      <c r="GND3001" s="741"/>
      <c r="GNE3001" s="137"/>
      <c r="GNF3001" s="583"/>
      <c r="GNG3001" s="538"/>
      <c r="GNH3001" s="565"/>
      <c r="GNI3001" s="357"/>
      <c r="GNJ3001" s="81"/>
      <c r="GNK3001" s="173"/>
      <c r="GNL3001" s="741"/>
      <c r="GNM3001" s="137"/>
      <c r="GNN3001" s="583"/>
      <c r="GNO3001" s="538"/>
      <c r="GNP3001" s="565"/>
      <c r="GNQ3001" s="357"/>
      <c r="GNR3001" s="81"/>
      <c r="GNS3001" s="173"/>
      <c r="GNT3001" s="741"/>
      <c r="GNU3001" s="137"/>
      <c r="GNV3001" s="583"/>
      <c r="GNW3001" s="538"/>
      <c r="GNX3001" s="565"/>
      <c r="GNY3001" s="357"/>
      <c r="GNZ3001" s="81"/>
      <c r="GOA3001" s="173"/>
      <c r="GOB3001" s="741"/>
      <c r="GOC3001" s="137"/>
      <c r="GOD3001" s="583"/>
      <c r="GOE3001" s="538"/>
      <c r="GOF3001" s="565"/>
      <c r="GOG3001" s="357"/>
      <c r="GOH3001" s="81"/>
      <c r="GOI3001" s="173"/>
      <c r="GOJ3001" s="741"/>
      <c r="GOK3001" s="137"/>
      <c r="GOL3001" s="583"/>
      <c r="GOM3001" s="538"/>
      <c r="GON3001" s="565"/>
      <c r="GOO3001" s="357"/>
      <c r="GOP3001" s="81"/>
      <c r="GOQ3001" s="173"/>
      <c r="GOR3001" s="741"/>
      <c r="GOS3001" s="137"/>
      <c r="GOT3001" s="583"/>
      <c r="GOU3001" s="538"/>
      <c r="GOV3001" s="565"/>
      <c r="GOW3001" s="357"/>
      <c r="GOX3001" s="81"/>
      <c r="GOY3001" s="173"/>
      <c r="GOZ3001" s="741"/>
      <c r="GPA3001" s="137"/>
      <c r="GPB3001" s="583"/>
      <c r="GPC3001" s="538"/>
      <c r="GPD3001" s="565"/>
      <c r="GPE3001" s="357"/>
      <c r="GPF3001" s="81"/>
      <c r="GPG3001" s="173"/>
      <c r="GPH3001" s="741"/>
      <c r="GPI3001" s="137"/>
      <c r="GPJ3001" s="583"/>
      <c r="GPK3001" s="538"/>
      <c r="GPL3001" s="565"/>
      <c r="GPM3001" s="357"/>
      <c r="GPN3001" s="81"/>
      <c r="GPO3001" s="173"/>
      <c r="GPP3001" s="741"/>
      <c r="GPQ3001" s="137"/>
      <c r="GPR3001" s="583"/>
      <c r="GPS3001" s="538"/>
      <c r="GPT3001" s="565"/>
      <c r="GPU3001" s="357"/>
      <c r="GPV3001" s="81"/>
      <c r="GPW3001" s="173"/>
      <c r="GPX3001" s="741"/>
      <c r="GPY3001" s="137"/>
      <c r="GPZ3001" s="583"/>
      <c r="GQA3001" s="538"/>
      <c r="GQB3001" s="565"/>
      <c r="GQC3001" s="357"/>
      <c r="GQD3001" s="81"/>
      <c r="GQE3001" s="173"/>
      <c r="GQF3001" s="741"/>
      <c r="GQG3001" s="137"/>
      <c r="GQH3001" s="583"/>
      <c r="GQI3001" s="538"/>
      <c r="GQJ3001" s="565"/>
      <c r="GQK3001" s="357"/>
      <c r="GQL3001" s="81"/>
      <c r="GQM3001" s="173"/>
      <c r="GQN3001" s="741"/>
      <c r="GQO3001" s="137"/>
      <c r="GQP3001" s="583"/>
      <c r="GQQ3001" s="538"/>
      <c r="GQR3001" s="565"/>
      <c r="GQS3001" s="357"/>
      <c r="GQT3001" s="81"/>
      <c r="GQU3001" s="173"/>
      <c r="GQV3001" s="741"/>
      <c r="GQW3001" s="137"/>
      <c r="GQX3001" s="583"/>
      <c r="GQY3001" s="538"/>
      <c r="GQZ3001" s="565"/>
      <c r="GRA3001" s="357"/>
      <c r="GRB3001" s="81"/>
      <c r="GRC3001" s="173"/>
      <c r="GRD3001" s="741"/>
      <c r="GRE3001" s="137"/>
      <c r="GRF3001" s="583"/>
      <c r="GRG3001" s="538"/>
      <c r="GRH3001" s="565"/>
      <c r="GRI3001" s="357"/>
      <c r="GRJ3001" s="81"/>
      <c r="GRK3001" s="173"/>
      <c r="GRL3001" s="741"/>
      <c r="GRM3001" s="137"/>
      <c r="GRN3001" s="583"/>
      <c r="GRO3001" s="538"/>
      <c r="GRP3001" s="565"/>
      <c r="GRQ3001" s="357"/>
      <c r="GRR3001" s="81"/>
      <c r="GRS3001" s="173"/>
      <c r="GRT3001" s="741"/>
      <c r="GRU3001" s="137"/>
      <c r="GRV3001" s="583"/>
      <c r="GRW3001" s="538"/>
      <c r="GRX3001" s="565"/>
      <c r="GRY3001" s="357"/>
      <c r="GRZ3001" s="81"/>
      <c r="GSA3001" s="173"/>
      <c r="GSB3001" s="741"/>
      <c r="GSC3001" s="137"/>
      <c r="GSD3001" s="583"/>
      <c r="GSE3001" s="538"/>
      <c r="GSF3001" s="565"/>
      <c r="GSG3001" s="357"/>
      <c r="GSH3001" s="81"/>
      <c r="GSI3001" s="173"/>
      <c r="GSJ3001" s="741"/>
      <c r="GSK3001" s="137"/>
      <c r="GSL3001" s="583"/>
      <c r="GSM3001" s="538"/>
      <c r="GSN3001" s="565"/>
      <c r="GSO3001" s="357"/>
      <c r="GSP3001" s="81"/>
      <c r="GSQ3001" s="173"/>
      <c r="GSR3001" s="741"/>
      <c r="GSS3001" s="137"/>
      <c r="GST3001" s="583"/>
      <c r="GSU3001" s="538"/>
      <c r="GSV3001" s="565"/>
      <c r="GSW3001" s="357"/>
      <c r="GSX3001" s="81"/>
      <c r="GSY3001" s="173"/>
      <c r="GSZ3001" s="741"/>
      <c r="GTA3001" s="137"/>
      <c r="GTB3001" s="583"/>
      <c r="GTC3001" s="538"/>
      <c r="GTD3001" s="565"/>
      <c r="GTE3001" s="357"/>
      <c r="GTF3001" s="81"/>
      <c r="GTG3001" s="173"/>
      <c r="GTH3001" s="741"/>
      <c r="GTI3001" s="137"/>
      <c r="GTJ3001" s="583"/>
      <c r="GTK3001" s="538"/>
      <c r="GTL3001" s="565"/>
      <c r="GTM3001" s="357"/>
      <c r="GTN3001" s="81"/>
      <c r="GTO3001" s="173"/>
      <c r="GTP3001" s="741"/>
      <c r="GTQ3001" s="137"/>
      <c r="GTR3001" s="583"/>
      <c r="GTS3001" s="538"/>
      <c r="GTT3001" s="565"/>
      <c r="GTU3001" s="357"/>
      <c r="GTV3001" s="81"/>
      <c r="GTW3001" s="173"/>
      <c r="GTX3001" s="741"/>
      <c r="GTY3001" s="137"/>
      <c r="GTZ3001" s="583"/>
      <c r="GUA3001" s="538"/>
      <c r="GUB3001" s="565"/>
      <c r="GUC3001" s="357"/>
      <c r="GUD3001" s="81"/>
      <c r="GUE3001" s="173"/>
      <c r="GUF3001" s="741"/>
      <c r="GUG3001" s="137"/>
      <c r="GUH3001" s="583"/>
      <c r="GUI3001" s="538"/>
      <c r="GUJ3001" s="565"/>
      <c r="GUK3001" s="357"/>
      <c r="GUL3001" s="81"/>
      <c r="GUM3001" s="173"/>
      <c r="GUN3001" s="741"/>
      <c r="GUO3001" s="137"/>
      <c r="GUP3001" s="583"/>
      <c r="GUQ3001" s="538"/>
      <c r="GUR3001" s="565"/>
      <c r="GUS3001" s="357"/>
      <c r="GUT3001" s="81"/>
      <c r="GUU3001" s="173"/>
      <c r="GUV3001" s="741"/>
      <c r="GUW3001" s="137"/>
      <c r="GUX3001" s="583"/>
      <c r="GUY3001" s="538"/>
      <c r="GUZ3001" s="565"/>
      <c r="GVA3001" s="357"/>
      <c r="GVB3001" s="81"/>
      <c r="GVC3001" s="173"/>
      <c r="GVD3001" s="741"/>
      <c r="GVE3001" s="137"/>
      <c r="GVF3001" s="583"/>
      <c r="GVG3001" s="538"/>
      <c r="GVH3001" s="565"/>
      <c r="GVI3001" s="357"/>
      <c r="GVJ3001" s="81"/>
      <c r="GVK3001" s="173"/>
      <c r="GVL3001" s="741"/>
      <c r="GVM3001" s="137"/>
      <c r="GVN3001" s="583"/>
      <c r="GVO3001" s="538"/>
      <c r="GVP3001" s="565"/>
      <c r="GVQ3001" s="357"/>
      <c r="GVR3001" s="81"/>
      <c r="GVS3001" s="173"/>
      <c r="GVT3001" s="741"/>
      <c r="GVU3001" s="137"/>
      <c r="GVV3001" s="583"/>
      <c r="GVW3001" s="538"/>
      <c r="GVX3001" s="565"/>
      <c r="GVY3001" s="357"/>
      <c r="GVZ3001" s="81"/>
      <c r="GWA3001" s="173"/>
      <c r="GWB3001" s="741"/>
      <c r="GWC3001" s="137"/>
      <c r="GWD3001" s="583"/>
      <c r="GWE3001" s="538"/>
      <c r="GWF3001" s="565"/>
      <c r="GWG3001" s="357"/>
      <c r="GWH3001" s="81"/>
      <c r="GWI3001" s="173"/>
      <c r="GWJ3001" s="741"/>
      <c r="GWK3001" s="137"/>
      <c r="GWL3001" s="583"/>
      <c r="GWM3001" s="538"/>
      <c r="GWN3001" s="565"/>
      <c r="GWO3001" s="357"/>
      <c r="GWP3001" s="81"/>
      <c r="GWQ3001" s="173"/>
      <c r="GWR3001" s="741"/>
      <c r="GWS3001" s="137"/>
      <c r="GWT3001" s="583"/>
      <c r="GWU3001" s="538"/>
      <c r="GWV3001" s="565"/>
      <c r="GWW3001" s="357"/>
      <c r="GWX3001" s="81"/>
      <c r="GWY3001" s="173"/>
      <c r="GWZ3001" s="741"/>
      <c r="GXA3001" s="137"/>
      <c r="GXB3001" s="583"/>
      <c r="GXC3001" s="538"/>
      <c r="GXD3001" s="565"/>
      <c r="GXE3001" s="357"/>
      <c r="GXF3001" s="81"/>
      <c r="GXG3001" s="173"/>
      <c r="GXH3001" s="741"/>
      <c r="GXI3001" s="137"/>
      <c r="GXJ3001" s="583"/>
      <c r="GXK3001" s="538"/>
      <c r="GXL3001" s="565"/>
      <c r="GXM3001" s="357"/>
      <c r="GXN3001" s="81"/>
      <c r="GXO3001" s="173"/>
      <c r="GXP3001" s="741"/>
      <c r="GXQ3001" s="137"/>
      <c r="GXR3001" s="583"/>
      <c r="GXS3001" s="538"/>
      <c r="GXT3001" s="565"/>
      <c r="GXU3001" s="357"/>
      <c r="GXV3001" s="81"/>
      <c r="GXW3001" s="173"/>
      <c r="GXX3001" s="741"/>
      <c r="GXY3001" s="137"/>
      <c r="GXZ3001" s="583"/>
      <c r="GYA3001" s="538"/>
      <c r="GYB3001" s="565"/>
      <c r="GYC3001" s="357"/>
      <c r="GYD3001" s="81"/>
      <c r="GYE3001" s="173"/>
      <c r="GYF3001" s="741"/>
      <c r="GYG3001" s="137"/>
      <c r="GYH3001" s="583"/>
      <c r="GYI3001" s="538"/>
      <c r="GYJ3001" s="565"/>
      <c r="GYK3001" s="357"/>
      <c r="GYL3001" s="81"/>
      <c r="GYM3001" s="173"/>
      <c r="GYN3001" s="741"/>
      <c r="GYO3001" s="137"/>
      <c r="GYP3001" s="583"/>
      <c r="GYQ3001" s="538"/>
      <c r="GYR3001" s="565"/>
      <c r="GYS3001" s="357"/>
      <c r="GYT3001" s="81"/>
      <c r="GYU3001" s="173"/>
      <c r="GYV3001" s="741"/>
      <c r="GYW3001" s="137"/>
      <c r="GYX3001" s="583"/>
      <c r="GYY3001" s="538"/>
      <c r="GYZ3001" s="565"/>
      <c r="GZA3001" s="357"/>
      <c r="GZB3001" s="81"/>
      <c r="GZC3001" s="173"/>
      <c r="GZD3001" s="741"/>
      <c r="GZE3001" s="137"/>
      <c r="GZF3001" s="583"/>
      <c r="GZG3001" s="538"/>
      <c r="GZH3001" s="565"/>
      <c r="GZI3001" s="357"/>
      <c r="GZJ3001" s="81"/>
      <c r="GZK3001" s="173"/>
      <c r="GZL3001" s="741"/>
      <c r="GZM3001" s="137"/>
      <c r="GZN3001" s="583"/>
      <c r="GZO3001" s="538"/>
      <c r="GZP3001" s="565"/>
      <c r="GZQ3001" s="357"/>
      <c r="GZR3001" s="81"/>
      <c r="GZS3001" s="173"/>
      <c r="GZT3001" s="741"/>
      <c r="GZU3001" s="137"/>
      <c r="GZV3001" s="583"/>
      <c r="GZW3001" s="538"/>
      <c r="GZX3001" s="565"/>
      <c r="GZY3001" s="357"/>
      <c r="GZZ3001" s="81"/>
      <c r="HAA3001" s="173"/>
      <c r="HAB3001" s="741"/>
      <c r="HAC3001" s="137"/>
      <c r="HAD3001" s="583"/>
      <c r="HAE3001" s="538"/>
      <c r="HAF3001" s="565"/>
      <c r="HAG3001" s="357"/>
      <c r="HAH3001" s="81"/>
      <c r="HAI3001" s="173"/>
      <c r="HAJ3001" s="741"/>
      <c r="HAK3001" s="137"/>
      <c r="HAL3001" s="583"/>
      <c r="HAM3001" s="538"/>
      <c r="HAN3001" s="565"/>
      <c r="HAO3001" s="357"/>
      <c r="HAP3001" s="81"/>
      <c r="HAQ3001" s="173"/>
      <c r="HAR3001" s="741"/>
      <c r="HAS3001" s="137"/>
      <c r="HAT3001" s="583"/>
      <c r="HAU3001" s="538"/>
      <c r="HAV3001" s="565"/>
      <c r="HAW3001" s="357"/>
      <c r="HAX3001" s="81"/>
      <c r="HAY3001" s="173"/>
      <c r="HAZ3001" s="741"/>
      <c r="HBA3001" s="137"/>
      <c r="HBB3001" s="583"/>
      <c r="HBC3001" s="538"/>
      <c r="HBD3001" s="565"/>
      <c r="HBE3001" s="357"/>
      <c r="HBF3001" s="81"/>
      <c r="HBG3001" s="173"/>
      <c r="HBH3001" s="741"/>
      <c r="HBI3001" s="137"/>
      <c r="HBJ3001" s="583"/>
      <c r="HBK3001" s="538"/>
      <c r="HBL3001" s="565"/>
      <c r="HBM3001" s="357"/>
      <c r="HBN3001" s="81"/>
      <c r="HBO3001" s="173"/>
      <c r="HBP3001" s="741"/>
      <c r="HBQ3001" s="137"/>
      <c r="HBR3001" s="583"/>
      <c r="HBS3001" s="538"/>
      <c r="HBT3001" s="565"/>
      <c r="HBU3001" s="357"/>
      <c r="HBV3001" s="81"/>
      <c r="HBW3001" s="173"/>
      <c r="HBX3001" s="741"/>
      <c r="HBY3001" s="137"/>
      <c r="HBZ3001" s="583"/>
      <c r="HCA3001" s="538"/>
      <c r="HCB3001" s="565"/>
      <c r="HCC3001" s="357"/>
      <c r="HCD3001" s="81"/>
      <c r="HCE3001" s="173"/>
      <c r="HCF3001" s="741"/>
      <c r="HCG3001" s="137"/>
      <c r="HCH3001" s="583"/>
      <c r="HCI3001" s="538"/>
      <c r="HCJ3001" s="565"/>
      <c r="HCK3001" s="357"/>
      <c r="HCL3001" s="81"/>
      <c r="HCM3001" s="173"/>
      <c r="HCN3001" s="741"/>
      <c r="HCO3001" s="137"/>
      <c r="HCP3001" s="583"/>
      <c r="HCQ3001" s="538"/>
      <c r="HCR3001" s="565"/>
      <c r="HCS3001" s="357"/>
      <c r="HCT3001" s="81"/>
      <c r="HCU3001" s="173"/>
      <c r="HCV3001" s="741"/>
      <c r="HCW3001" s="137"/>
      <c r="HCX3001" s="583"/>
      <c r="HCY3001" s="538"/>
      <c r="HCZ3001" s="565"/>
      <c r="HDA3001" s="357"/>
      <c r="HDB3001" s="81"/>
      <c r="HDC3001" s="173"/>
      <c r="HDD3001" s="741"/>
      <c r="HDE3001" s="137"/>
      <c r="HDF3001" s="583"/>
      <c r="HDG3001" s="538"/>
      <c r="HDH3001" s="565"/>
      <c r="HDI3001" s="357"/>
      <c r="HDJ3001" s="81"/>
      <c r="HDK3001" s="173"/>
      <c r="HDL3001" s="741"/>
      <c r="HDM3001" s="137"/>
      <c r="HDN3001" s="583"/>
      <c r="HDO3001" s="538"/>
      <c r="HDP3001" s="565"/>
      <c r="HDQ3001" s="357"/>
      <c r="HDR3001" s="81"/>
      <c r="HDS3001" s="173"/>
      <c r="HDT3001" s="741"/>
      <c r="HDU3001" s="137"/>
      <c r="HDV3001" s="583"/>
      <c r="HDW3001" s="538"/>
      <c r="HDX3001" s="565"/>
      <c r="HDY3001" s="357"/>
      <c r="HDZ3001" s="81"/>
      <c r="HEA3001" s="173"/>
      <c r="HEB3001" s="741"/>
      <c r="HEC3001" s="137"/>
      <c r="HED3001" s="583"/>
      <c r="HEE3001" s="538"/>
      <c r="HEF3001" s="565"/>
      <c r="HEG3001" s="357"/>
      <c r="HEH3001" s="81"/>
      <c r="HEI3001" s="173"/>
      <c r="HEJ3001" s="741"/>
      <c r="HEK3001" s="137"/>
      <c r="HEL3001" s="583"/>
      <c r="HEM3001" s="538"/>
      <c r="HEN3001" s="565"/>
      <c r="HEO3001" s="357"/>
      <c r="HEP3001" s="81"/>
      <c r="HEQ3001" s="173"/>
      <c r="HER3001" s="741"/>
      <c r="HES3001" s="137"/>
      <c r="HET3001" s="583"/>
      <c r="HEU3001" s="538"/>
      <c r="HEV3001" s="565"/>
      <c r="HEW3001" s="357"/>
      <c r="HEX3001" s="81"/>
      <c r="HEY3001" s="173"/>
      <c r="HEZ3001" s="741"/>
      <c r="HFA3001" s="137"/>
      <c r="HFB3001" s="583"/>
      <c r="HFC3001" s="538"/>
      <c r="HFD3001" s="565"/>
      <c r="HFE3001" s="357"/>
      <c r="HFF3001" s="81"/>
      <c r="HFG3001" s="173"/>
      <c r="HFH3001" s="741"/>
      <c r="HFI3001" s="137"/>
      <c r="HFJ3001" s="583"/>
      <c r="HFK3001" s="538"/>
      <c r="HFL3001" s="565"/>
      <c r="HFM3001" s="357"/>
      <c r="HFN3001" s="81"/>
      <c r="HFO3001" s="173"/>
      <c r="HFP3001" s="741"/>
      <c r="HFQ3001" s="137"/>
      <c r="HFR3001" s="583"/>
      <c r="HFS3001" s="538"/>
      <c r="HFT3001" s="565"/>
      <c r="HFU3001" s="357"/>
      <c r="HFV3001" s="81"/>
      <c r="HFW3001" s="173"/>
      <c r="HFX3001" s="741"/>
      <c r="HFY3001" s="137"/>
      <c r="HFZ3001" s="583"/>
      <c r="HGA3001" s="538"/>
      <c r="HGB3001" s="565"/>
      <c r="HGC3001" s="357"/>
      <c r="HGD3001" s="81"/>
      <c r="HGE3001" s="173"/>
      <c r="HGF3001" s="741"/>
      <c r="HGG3001" s="137"/>
      <c r="HGH3001" s="583"/>
      <c r="HGI3001" s="538"/>
      <c r="HGJ3001" s="565"/>
      <c r="HGK3001" s="357"/>
      <c r="HGL3001" s="81"/>
      <c r="HGM3001" s="173"/>
      <c r="HGN3001" s="741"/>
      <c r="HGO3001" s="137"/>
      <c r="HGP3001" s="583"/>
      <c r="HGQ3001" s="538"/>
      <c r="HGR3001" s="565"/>
      <c r="HGS3001" s="357"/>
      <c r="HGT3001" s="81"/>
      <c r="HGU3001" s="173"/>
      <c r="HGV3001" s="741"/>
      <c r="HGW3001" s="137"/>
      <c r="HGX3001" s="583"/>
      <c r="HGY3001" s="538"/>
      <c r="HGZ3001" s="565"/>
      <c r="HHA3001" s="357"/>
      <c r="HHB3001" s="81"/>
      <c r="HHC3001" s="173"/>
      <c r="HHD3001" s="741"/>
      <c r="HHE3001" s="137"/>
      <c r="HHF3001" s="583"/>
      <c r="HHG3001" s="538"/>
      <c r="HHH3001" s="565"/>
      <c r="HHI3001" s="357"/>
      <c r="HHJ3001" s="81"/>
      <c r="HHK3001" s="173"/>
      <c r="HHL3001" s="741"/>
      <c r="HHM3001" s="137"/>
      <c r="HHN3001" s="583"/>
      <c r="HHO3001" s="538"/>
      <c r="HHP3001" s="565"/>
      <c r="HHQ3001" s="357"/>
      <c r="HHR3001" s="81"/>
      <c r="HHS3001" s="173"/>
      <c r="HHT3001" s="741"/>
      <c r="HHU3001" s="137"/>
      <c r="HHV3001" s="583"/>
      <c r="HHW3001" s="538"/>
      <c r="HHX3001" s="565"/>
      <c r="HHY3001" s="357"/>
      <c r="HHZ3001" s="81"/>
      <c r="HIA3001" s="173"/>
      <c r="HIB3001" s="741"/>
      <c r="HIC3001" s="137"/>
      <c r="HID3001" s="583"/>
      <c r="HIE3001" s="538"/>
      <c r="HIF3001" s="565"/>
      <c r="HIG3001" s="357"/>
      <c r="HIH3001" s="81"/>
      <c r="HII3001" s="173"/>
      <c r="HIJ3001" s="741"/>
      <c r="HIK3001" s="137"/>
      <c r="HIL3001" s="583"/>
      <c r="HIM3001" s="538"/>
      <c r="HIN3001" s="565"/>
      <c r="HIO3001" s="357"/>
      <c r="HIP3001" s="81"/>
      <c r="HIQ3001" s="173"/>
      <c r="HIR3001" s="741"/>
      <c r="HIS3001" s="137"/>
      <c r="HIT3001" s="583"/>
      <c r="HIU3001" s="538"/>
      <c r="HIV3001" s="565"/>
      <c r="HIW3001" s="357"/>
      <c r="HIX3001" s="81"/>
      <c r="HIY3001" s="173"/>
      <c r="HIZ3001" s="741"/>
      <c r="HJA3001" s="137"/>
      <c r="HJB3001" s="583"/>
      <c r="HJC3001" s="538"/>
      <c r="HJD3001" s="565"/>
      <c r="HJE3001" s="357"/>
      <c r="HJF3001" s="81"/>
      <c r="HJG3001" s="173"/>
      <c r="HJH3001" s="741"/>
      <c r="HJI3001" s="137"/>
      <c r="HJJ3001" s="583"/>
      <c r="HJK3001" s="538"/>
      <c r="HJL3001" s="565"/>
      <c r="HJM3001" s="357"/>
      <c r="HJN3001" s="81"/>
      <c r="HJO3001" s="173"/>
      <c r="HJP3001" s="741"/>
      <c r="HJQ3001" s="137"/>
      <c r="HJR3001" s="583"/>
      <c r="HJS3001" s="538"/>
      <c r="HJT3001" s="565"/>
      <c r="HJU3001" s="357"/>
      <c r="HJV3001" s="81"/>
      <c r="HJW3001" s="173"/>
      <c r="HJX3001" s="741"/>
      <c r="HJY3001" s="137"/>
      <c r="HJZ3001" s="583"/>
      <c r="HKA3001" s="538"/>
      <c r="HKB3001" s="565"/>
      <c r="HKC3001" s="357"/>
      <c r="HKD3001" s="81"/>
      <c r="HKE3001" s="173"/>
      <c r="HKF3001" s="741"/>
      <c r="HKG3001" s="137"/>
      <c r="HKH3001" s="583"/>
      <c r="HKI3001" s="538"/>
      <c r="HKJ3001" s="565"/>
      <c r="HKK3001" s="357"/>
      <c r="HKL3001" s="81"/>
      <c r="HKM3001" s="173"/>
      <c r="HKN3001" s="741"/>
      <c r="HKO3001" s="137"/>
      <c r="HKP3001" s="583"/>
      <c r="HKQ3001" s="538"/>
      <c r="HKR3001" s="565"/>
      <c r="HKS3001" s="357"/>
      <c r="HKT3001" s="81"/>
      <c r="HKU3001" s="173"/>
      <c r="HKV3001" s="741"/>
      <c r="HKW3001" s="137"/>
      <c r="HKX3001" s="583"/>
      <c r="HKY3001" s="538"/>
      <c r="HKZ3001" s="565"/>
      <c r="HLA3001" s="357"/>
      <c r="HLB3001" s="81"/>
      <c r="HLC3001" s="173"/>
      <c r="HLD3001" s="741"/>
      <c r="HLE3001" s="137"/>
      <c r="HLF3001" s="583"/>
      <c r="HLG3001" s="538"/>
      <c r="HLH3001" s="565"/>
      <c r="HLI3001" s="357"/>
      <c r="HLJ3001" s="81"/>
      <c r="HLK3001" s="173"/>
      <c r="HLL3001" s="741"/>
      <c r="HLM3001" s="137"/>
      <c r="HLN3001" s="583"/>
      <c r="HLO3001" s="538"/>
      <c r="HLP3001" s="565"/>
      <c r="HLQ3001" s="357"/>
      <c r="HLR3001" s="81"/>
      <c r="HLS3001" s="173"/>
      <c r="HLT3001" s="741"/>
      <c r="HLU3001" s="137"/>
      <c r="HLV3001" s="583"/>
      <c r="HLW3001" s="538"/>
      <c r="HLX3001" s="565"/>
      <c r="HLY3001" s="357"/>
      <c r="HLZ3001" s="81"/>
      <c r="HMA3001" s="173"/>
      <c r="HMB3001" s="741"/>
      <c r="HMC3001" s="137"/>
      <c r="HMD3001" s="583"/>
      <c r="HME3001" s="538"/>
      <c r="HMF3001" s="565"/>
      <c r="HMG3001" s="357"/>
      <c r="HMH3001" s="81"/>
      <c r="HMI3001" s="173"/>
      <c r="HMJ3001" s="741"/>
      <c r="HMK3001" s="137"/>
      <c r="HML3001" s="583"/>
      <c r="HMM3001" s="538"/>
      <c r="HMN3001" s="565"/>
      <c r="HMO3001" s="357"/>
      <c r="HMP3001" s="81"/>
      <c r="HMQ3001" s="173"/>
      <c r="HMR3001" s="741"/>
      <c r="HMS3001" s="137"/>
      <c r="HMT3001" s="583"/>
      <c r="HMU3001" s="538"/>
      <c r="HMV3001" s="565"/>
      <c r="HMW3001" s="357"/>
      <c r="HMX3001" s="81"/>
      <c r="HMY3001" s="173"/>
      <c r="HMZ3001" s="741"/>
      <c r="HNA3001" s="137"/>
      <c r="HNB3001" s="583"/>
      <c r="HNC3001" s="538"/>
      <c r="HND3001" s="565"/>
      <c r="HNE3001" s="357"/>
      <c r="HNF3001" s="81"/>
      <c r="HNG3001" s="173"/>
      <c r="HNH3001" s="741"/>
      <c r="HNI3001" s="137"/>
      <c r="HNJ3001" s="583"/>
      <c r="HNK3001" s="538"/>
      <c r="HNL3001" s="565"/>
      <c r="HNM3001" s="357"/>
      <c r="HNN3001" s="81"/>
      <c r="HNO3001" s="173"/>
      <c r="HNP3001" s="741"/>
      <c r="HNQ3001" s="137"/>
      <c r="HNR3001" s="583"/>
      <c r="HNS3001" s="538"/>
      <c r="HNT3001" s="565"/>
      <c r="HNU3001" s="357"/>
      <c r="HNV3001" s="81"/>
      <c r="HNW3001" s="173"/>
      <c r="HNX3001" s="741"/>
      <c r="HNY3001" s="137"/>
      <c r="HNZ3001" s="583"/>
      <c r="HOA3001" s="538"/>
      <c r="HOB3001" s="565"/>
      <c r="HOC3001" s="357"/>
      <c r="HOD3001" s="81"/>
      <c r="HOE3001" s="173"/>
      <c r="HOF3001" s="741"/>
      <c r="HOG3001" s="137"/>
      <c r="HOH3001" s="583"/>
      <c r="HOI3001" s="538"/>
      <c r="HOJ3001" s="565"/>
      <c r="HOK3001" s="357"/>
      <c r="HOL3001" s="81"/>
      <c r="HOM3001" s="173"/>
      <c r="HON3001" s="741"/>
      <c r="HOO3001" s="137"/>
      <c r="HOP3001" s="583"/>
      <c r="HOQ3001" s="538"/>
      <c r="HOR3001" s="565"/>
      <c r="HOS3001" s="357"/>
      <c r="HOT3001" s="81"/>
      <c r="HOU3001" s="173"/>
      <c r="HOV3001" s="741"/>
      <c r="HOW3001" s="137"/>
      <c r="HOX3001" s="583"/>
      <c r="HOY3001" s="538"/>
      <c r="HOZ3001" s="565"/>
      <c r="HPA3001" s="357"/>
      <c r="HPB3001" s="81"/>
      <c r="HPC3001" s="173"/>
      <c r="HPD3001" s="741"/>
      <c r="HPE3001" s="137"/>
      <c r="HPF3001" s="583"/>
      <c r="HPG3001" s="538"/>
      <c r="HPH3001" s="565"/>
      <c r="HPI3001" s="357"/>
      <c r="HPJ3001" s="81"/>
      <c r="HPK3001" s="173"/>
      <c r="HPL3001" s="741"/>
      <c r="HPM3001" s="137"/>
      <c r="HPN3001" s="583"/>
      <c r="HPO3001" s="538"/>
      <c r="HPP3001" s="565"/>
      <c r="HPQ3001" s="357"/>
      <c r="HPR3001" s="81"/>
      <c r="HPS3001" s="173"/>
      <c r="HPT3001" s="741"/>
      <c r="HPU3001" s="137"/>
      <c r="HPV3001" s="583"/>
      <c r="HPW3001" s="538"/>
      <c r="HPX3001" s="565"/>
      <c r="HPY3001" s="357"/>
      <c r="HPZ3001" s="81"/>
      <c r="HQA3001" s="173"/>
      <c r="HQB3001" s="741"/>
      <c r="HQC3001" s="137"/>
      <c r="HQD3001" s="583"/>
      <c r="HQE3001" s="538"/>
      <c r="HQF3001" s="565"/>
      <c r="HQG3001" s="357"/>
      <c r="HQH3001" s="81"/>
      <c r="HQI3001" s="173"/>
      <c r="HQJ3001" s="741"/>
      <c r="HQK3001" s="137"/>
      <c r="HQL3001" s="583"/>
      <c r="HQM3001" s="538"/>
      <c r="HQN3001" s="565"/>
      <c r="HQO3001" s="357"/>
      <c r="HQP3001" s="81"/>
      <c r="HQQ3001" s="173"/>
      <c r="HQR3001" s="741"/>
      <c r="HQS3001" s="137"/>
      <c r="HQT3001" s="583"/>
      <c r="HQU3001" s="538"/>
      <c r="HQV3001" s="565"/>
      <c r="HQW3001" s="357"/>
      <c r="HQX3001" s="81"/>
      <c r="HQY3001" s="173"/>
      <c r="HQZ3001" s="741"/>
      <c r="HRA3001" s="137"/>
      <c r="HRB3001" s="583"/>
      <c r="HRC3001" s="538"/>
      <c r="HRD3001" s="565"/>
      <c r="HRE3001" s="357"/>
      <c r="HRF3001" s="81"/>
      <c r="HRG3001" s="173"/>
      <c r="HRH3001" s="741"/>
      <c r="HRI3001" s="137"/>
      <c r="HRJ3001" s="583"/>
      <c r="HRK3001" s="538"/>
      <c r="HRL3001" s="565"/>
      <c r="HRM3001" s="357"/>
      <c r="HRN3001" s="81"/>
      <c r="HRO3001" s="173"/>
      <c r="HRP3001" s="741"/>
      <c r="HRQ3001" s="137"/>
      <c r="HRR3001" s="583"/>
      <c r="HRS3001" s="538"/>
      <c r="HRT3001" s="565"/>
      <c r="HRU3001" s="357"/>
      <c r="HRV3001" s="81"/>
      <c r="HRW3001" s="173"/>
      <c r="HRX3001" s="741"/>
      <c r="HRY3001" s="137"/>
      <c r="HRZ3001" s="583"/>
      <c r="HSA3001" s="538"/>
      <c r="HSB3001" s="565"/>
      <c r="HSC3001" s="357"/>
      <c r="HSD3001" s="81"/>
      <c r="HSE3001" s="173"/>
      <c r="HSF3001" s="741"/>
      <c r="HSG3001" s="137"/>
      <c r="HSH3001" s="583"/>
      <c r="HSI3001" s="538"/>
      <c r="HSJ3001" s="565"/>
      <c r="HSK3001" s="357"/>
      <c r="HSL3001" s="81"/>
      <c r="HSM3001" s="173"/>
      <c r="HSN3001" s="741"/>
      <c r="HSO3001" s="137"/>
      <c r="HSP3001" s="583"/>
      <c r="HSQ3001" s="538"/>
      <c r="HSR3001" s="565"/>
      <c r="HSS3001" s="357"/>
      <c r="HST3001" s="81"/>
      <c r="HSU3001" s="173"/>
      <c r="HSV3001" s="741"/>
      <c r="HSW3001" s="137"/>
      <c r="HSX3001" s="583"/>
      <c r="HSY3001" s="538"/>
      <c r="HSZ3001" s="565"/>
      <c r="HTA3001" s="357"/>
      <c r="HTB3001" s="81"/>
      <c r="HTC3001" s="173"/>
      <c r="HTD3001" s="741"/>
      <c r="HTE3001" s="137"/>
      <c r="HTF3001" s="583"/>
      <c r="HTG3001" s="538"/>
      <c r="HTH3001" s="565"/>
      <c r="HTI3001" s="357"/>
      <c r="HTJ3001" s="81"/>
      <c r="HTK3001" s="173"/>
      <c r="HTL3001" s="741"/>
      <c r="HTM3001" s="137"/>
      <c r="HTN3001" s="583"/>
      <c r="HTO3001" s="538"/>
      <c r="HTP3001" s="565"/>
      <c r="HTQ3001" s="357"/>
      <c r="HTR3001" s="81"/>
      <c r="HTS3001" s="173"/>
      <c r="HTT3001" s="741"/>
      <c r="HTU3001" s="137"/>
      <c r="HTV3001" s="583"/>
      <c r="HTW3001" s="538"/>
      <c r="HTX3001" s="565"/>
      <c r="HTY3001" s="357"/>
      <c r="HTZ3001" s="81"/>
      <c r="HUA3001" s="173"/>
      <c r="HUB3001" s="741"/>
      <c r="HUC3001" s="137"/>
      <c r="HUD3001" s="583"/>
      <c r="HUE3001" s="538"/>
      <c r="HUF3001" s="565"/>
      <c r="HUG3001" s="357"/>
      <c r="HUH3001" s="81"/>
      <c r="HUI3001" s="173"/>
      <c r="HUJ3001" s="741"/>
      <c r="HUK3001" s="137"/>
      <c r="HUL3001" s="583"/>
      <c r="HUM3001" s="538"/>
      <c r="HUN3001" s="565"/>
      <c r="HUO3001" s="357"/>
      <c r="HUP3001" s="81"/>
      <c r="HUQ3001" s="173"/>
      <c r="HUR3001" s="741"/>
      <c r="HUS3001" s="137"/>
      <c r="HUT3001" s="583"/>
      <c r="HUU3001" s="538"/>
      <c r="HUV3001" s="565"/>
      <c r="HUW3001" s="357"/>
      <c r="HUX3001" s="81"/>
      <c r="HUY3001" s="173"/>
      <c r="HUZ3001" s="741"/>
      <c r="HVA3001" s="137"/>
      <c r="HVB3001" s="583"/>
      <c r="HVC3001" s="538"/>
      <c r="HVD3001" s="565"/>
      <c r="HVE3001" s="357"/>
      <c r="HVF3001" s="81"/>
      <c r="HVG3001" s="173"/>
      <c r="HVH3001" s="741"/>
      <c r="HVI3001" s="137"/>
      <c r="HVJ3001" s="583"/>
      <c r="HVK3001" s="538"/>
      <c r="HVL3001" s="565"/>
      <c r="HVM3001" s="357"/>
      <c r="HVN3001" s="81"/>
      <c r="HVO3001" s="173"/>
      <c r="HVP3001" s="741"/>
      <c r="HVQ3001" s="137"/>
      <c r="HVR3001" s="583"/>
      <c r="HVS3001" s="538"/>
      <c r="HVT3001" s="565"/>
      <c r="HVU3001" s="357"/>
      <c r="HVV3001" s="81"/>
      <c r="HVW3001" s="173"/>
      <c r="HVX3001" s="741"/>
      <c r="HVY3001" s="137"/>
      <c r="HVZ3001" s="583"/>
      <c r="HWA3001" s="538"/>
      <c r="HWB3001" s="565"/>
      <c r="HWC3001" s="357"/>
      <c r="HWD3001" s="81"/>
      <c r="HWE3001" s="173"/>
      <c r="HWF3001" s="741"/>
      <c r="HWG3001" s="137"/>
      <c r="HWH3001" s="583"/>
      <c r="HWI3001" s="538"/>
      <c r="HWJ3001" s="565"/>
      <c r="HWK3001" s="357"/>
      <c r="HWL3001" s="81"/>
      <c r="HWM3001" s="173"/>
      <c r="HWN3001" s="741"/>
      <c r="HWO3001" s="137"/>
      <c r="HWP3001" s="583"/>
      <c r="HWQ3001" s="538"/>
      <c r="HWR3001" s="565"/>
      <c r="HWS3001" s="357"/>
      <c r="HWT3001" s="81"/>
      <c r="HWU3001" s="173"/>
      <c r="HWV3001" s="741"/>
      <c r="HWW3001" s="137"/>
      <c r="HWX3001" s="583"/>
      <c r="HWY3001" s="538"/>
      <c r="HWZ3001" s="565"/>
      <c r="HXA3001" s="357"/>
      <c r="HXB3001" s="81"/>
      <c r="HXC3001" s="173"/>
      <c r="HXD3001" s="741"/>
      <c r="HXE3001" s="137"/>
      <c r="HXF3001" s="583"/>
      <c r="HXG3001" s="538"/>
      <c r="HXH3001" s="565"/>
      <c r="HXI3001" s="357"/>
      <c r="HXJ3001" s="81"/>
      <c r="HXK3001" s="173"/>
      <c r="HXL3001" s="741"/>
      <c r="HXM3001" s="137"/>
      <c r="HXN3001" s="583"/>
      <c r="HXO3001" s="538"/>
      <c r="HXP3001" s="565"/>
      <c r="HXQ3001" s="357"/>
      <c r="HXR3001" s="81"/>
      <c r="HXS3001" s="173"/>
      <c r="HXT3001" s="741"/>
      <c r="HXU3001" s="137"/>
      <c r="HXV3001" s="583"/>
      <c r="HXW3001" s="538"/>
      <c r="HXX3001" s="565"/>
      <c r="HXY3001" s="357"/>
      <c r="HXZ3001" s="81"/>
      <c r="HYA3001" s="173"/>
      <c r="HYB3001" s="741"/>
      <c r="HYC3001" s="137"/>
      <c r="HYD3001" s="583"/>
      <c r="HYE3001" s="538"/>
      <c r="HYF3001" s="565"/>
      <c r="HYG3001" s="357"/>
      <c r="HYH3001" s="81"/>
      <c r="HYI3001" s="173"/>
      <c r="HYJ3001" s="741"/>
      <c r="HYK3001" s="137"/>
      <c r="HYL3001" s="583"/>
      <c r="HYM3001" s="538"/>
      <c r="HYN3001" s="565"/>
      <c r="HYO3001" s="357"/>
      <c r="HYP3001" s="81"/>
      <c r="HYQ3001" s="173"/>
      <c r="HYR3001" s="741"/>
      <c r="HYS3001" s="137"/>
      <c r="HYT3001" s="583"/>
      <c r="HYU3001" s="538"/>
      <c r="HYV3001" s="565"/>
      <c r="HYW3001" s="357"/>
      <c r="HYX3001" s="81"/>
      <c r="HYY3001" s="173"/>
      <c r="HYZ3001" s="741"/>
      <c r="HZA3001" s="137"/>
      <c r="HZB3001" s="583"/>
      <c r="HZC3001" s="538"/>
      <c r="HZD3001" s="565"/>
      <c r="HZE3001" s="357"/>
      <c r="HZF3001" s="81"/>
      <c r="HZG3001" s="173"/>
      <c r="HZH3001" s="741"/>
      <c r="HZI3001" s="137"/>
      <c r="HZJ3001" s="583"/>
      <c r="HZK3001" s="538"/>
      <c r="HZL3001" s="565"/>
      <c r="HZM3001" s="357"/>
      <c r="HZN3001" s="81"/>
      <c r="HZO3001" s="173"/>
      <c r="HZP3001" s="741"/>
      <c r="HZQ3001" s="137"/>
      <c r="HZR3001" s="583"/>
      <c r="HZS3001" s="538"/>
      <c r="HZT3001" s="565"/>
      <c r="HZU3001" s="357"/>
      <c r="HZV3001" s="81"/>
      <c r="HZW3001" s="173"/>
      <c r="HZX3001" s="741"/>
      <c r="HZY3001" s="137"/>
      <c r="HZZ3001" s="583"/>
      <c r="IAA3001" s="538"/>
      <c r="IAB3001" s="565"/>
      <c r="IAC3001" s="357"/>
      <c r="IAD3001" s="81"/>
      <c r="IAE3001" s="173"/>
      <c r="IAF3001" s="741"/>
      <c r="IAG3001" s="137"/>
      <c r="IAH3001" s="583"/>
      <c r="IAI3001" s="538"/>
      <c r="IAJ3001" s="565"/>
      <c r="IAK3001" s="357"/>
      <c r="IAL3001" s="81"/>
      <c r="IAM3001" s="173"/>
      <c r="IAN3001" s="741"/>
      <c r="IAO3001" s="137"/>
      <c r="IAP3001" s="583"/>
      <c r="IAQ3001" s="538"/>
      <c r="IAR3001" s="565"/>
      <c r="IAS3001" s="357"/>
      <c r="IAT3001" s="81"/>
      <c r="IAU3001" s="173"/>
      <c r="IAV3001" s="741"/>
      <c r="IAW3001" s="137"/>
      <c r="IAX3001" s="583"/>
      <c r="IAY3001" s="538"/>
      <c r="IAZ3001" s="565"/>
      <c r="IBA3001" s="357"/>
      <c r="IBB3001" s="81"/>
      <c r="IBC3001" s="173"/>
      <c r="IBD3001" s="741"/>
      <c r="IBE3001" s="137"/>
      <c r="IBF3001" s="583"/>
      <c r="IBG3001" s="538"/>
      <c r="IBH3001" s="565"/>
      <c r="IBI3001" s="357"/>
      <c r="IBJ3001" s="81"/>
      <c r="IBK3001" s="173"/>
      <c r="IBL3001" s="741"/>
      <c r="IBM3001" s="137"/>
      <c r="IBN3001" s="583"/>
      <c r="IBO3001" s="538"/>
      <c r="IBP3001" s="565"/>
      <c r="IBQ3001" s="357"/>
      <c r="IBR3001" s="81"/>
      <c r="IBS3001" s="173"/>
      <c r="IBT3001" s="741"/>
      <c r="IBU3001" s="137"/>
      <c r="IBV3001" s="583"/>
      <c r="IBW3001" s="538"/>
      <c r="IBX3001" s="565"/>
      <c r="IBY3001" s="357"/>
      <c r="IBZ3001" s="81"/>
      <c r="ICA3001" s="173"/>
      <c r="ICB3001" s="741"/>
      <c r="ICC3001" s="137"/>
      <c r="ICD3001" s="583"/>
      <c r="ICE3001" s="538"/>
      <c r="ICF3001" s="565"/>
      <c r="ICG3001" s="357"/>
      <c r="ICH3001" s="81"/>
      <c r="ICI3001" s="173"/>
      <c r="ICJ3001" s="741"/>
      <c r="ICK3001" s="137"/>
      <c r="ICL3001" s="583"/>
      <c r="ICM3001" s="538"/>
      <c r="ICN3001" s="565"/>
      <c r="ICO3001" s="357"/>
      <c r="ICP3001" s="81"/>
      <c r="ICQ3001" s="173"/>
      <c r="ICR3001" s="741"/>
      <c r="ICS3001" s="137"/>
      <c r="ICT3001" s="583"/>
      <c r="ICU3001" s="538"/>
      <c r="ICV3001" s="565"/>
      <c r="ICW3001" s="357"/>
      <c r="ICX3001" s="81"/>
      <c r="ICY3001" s="173"/>
      <c r="ICZ3001" s="741"/>
      <c r="IDA3001" s="137"/>
      <c r="IDB3001" s="583"/>
      <c r="IDC3001" s="538"/>
      <c r="IDD3001" s="565"/>
      <c r="IDE3001" s="357"/>
      <c r="IDF3001" s="81"/>
      <c r="IDG3001" s="173"/>
      <c r="IDH3001" s="741"/>
      <c r="IDI3001" s="137"/>
      <c r="IDJ3001" s="583"/>
      <c r="IDK3001" s="538"/>
      <c r="IDL3001" s="565"/>
      <c r="IDM3001" s="357"/>
      <c r="IDN3001" s="81"/>
      <c r="IDO3001" s="173"/>
      <c r="IDP3001" s="741"/>
      <c r="IDQ3001" s="137"/>
      <c r="IDR3001" s="583"/>
      <c r="IDS3001" s="538"/>
      <c r="IDT3001" s="565"/>
      <c r="IDU3001" s="357"/>
      <c r="IDV3001" s="81"/>
      <c r="IDW3001" s="173"/>
      <c r="IDX3001" s="741"/>
      <c r="IDY3001" s="137"/>
      <c r="IDZ3001" s="583"/>
      <c r="IEA3001" s="538"/>
      <c r="IEB3001" s="565"/>
      <c r="IEC3001" s="357"/>
      <c r="IED3001" s="81"/>
      <c r="IEE3001" s="173"/>
      <c r="IEF3001" s="741"/>
      <c r="IEG3001" s="137"/>
      <c r="IEH3001" s="583"/>
      <c r="IEI3001" s="538"/>
      <c r="IEJ3001" s="565"/>
      <c r="IEK3001" s="357"/>
      <c r="IEL3001" s="81"/>
      <c r="IEM3001" s="173"/>
      <c r="IEN3001" s="741"/>
      <c r="IEO3001" s="137"/>
      <c r="IEP3001" s="583"/>
      <c r="IEQ3001" s="538"/>
      <c r="IER3001" s="565"/>
      <c r="IES3001" s="357"/>
      <c r="IET3001" s="81"/>
      <c r="IEU3001" s="173"/>
      <c r="IEV3001" s="741"/>
      <c r="IEW3001" s="137"/>
      <c r="IEX3001" s="583"/>
      <c r="IEY3001" s="538"/>
      <c r="IEZ3001" s="565"/>
      <c r="IFA3001" s="357"/>
      <c r="IFB3001" s="81"/>
      <c r="IFC3001" s="173"/>
      <c r="IFD3001" s="741"/>
      <c r="IFE3001" s="137"/>
      <c r="IFF3001" s="583"/>
      <c r="IFG3001" s="538"/>
      <c r="IFH3001" s="565"/>
      <c r="IFI3001" s="357"/>
      <c r="IFJ3001" s="81"/>
      <c r="IFK3001" s="173"/>
      <c r="IFL3001" s="741"/>
      <c r="IFM3001" s="137"/>
      <c r="IFN3001" s="583"/>
      <c r="IFO3001" s="538"/>
      <c r="IFP3001" s="565"/>
      <c r="IFQ3001" s="357"/>
      <c r="IFR3001" s="81"/>
      <c r="IFS3001" s="173"/>
      <c r="IFT3001" s="741"/>
      <c r="IFU3001" s="137"/>
      <c r="IFV3001" s="583"/>
      <c r="IFW3001" s="538"/>
      <c r="IFX3001" s="565"/>
      <c r="IFY3001" s="357"/>
      <c r="IFZ3001" s="81"/>
      <c r="IGA3001" s="173"/>
      <c r="IGB3001" s="741"/>
      <c r="IGC3001" s="137"/>
      <c r="IGD3001" s="583"/>
      <c r="IGE3001" s="538"/>
      <c r="IGF3001" s="565"/>
      <c r="IGG3001" s="357"/>
      <c r="IGH3001" s="81"/>
      <c r="IGI3001" s="173"/>
      <c r="IGJ3001" s="741"/>
      <c r="IGK3001" s="137"/>
      <c r="IGL3001" s="583"/>
      <c r="IGM3001" s="538"/>
      <c r="IGN3001" s="565"/>
      <c r="IGO3001" s="357"/>
      <c r="IGP3001" s="81"/>
      <c r="IGQ3001" s="173"/>
      <c r="IGR3001" s="741"/>
      <c r="IGS3001" s="137"/>
      <c r="IGT3001" s="583"/>
      <c r="IGU3001" s="538"/>
      <c r="IGV3001" s="565"/>
      <c r="IGW3001" s="357"/>
      <c r="IGX3001" s="81"/>
      <c r="IGY3001" s="173"/>
      <c r="IGZ3001" s="741"/>
      <c r="IHA3001" s="137"/>
      <c r="IHB3001" s="583"/>
      <c r="IHC3001" s="538"/>
      <c r="IHD3001" s="565"/>
      <c r="IHE3001" s="357"/>
      <c r="IHF3001" s="81"/>
      <c r="IHG3001" s="173"/>
      <c r="IHH3001" s="741"/>
      <c r="IHI3001" s="137"/>
      <c r="IHJ3001" s="583"/>
      <c r="IHK3001" s="538"/>
      <c r="IHL3001" s="565"/>
      <c r="IHM3001" s="357"/>
      <c r="IHN3001" s="81"/>
      <c r="IHO3001" s="173"/>
      <c r="IHP3001" s="741"/>
      <c r="IHQ3001" s="137"/>
      <c r="IHR3001" s="583"/>
      <c r="IHS3001" s="538"/>
      <c r="IHT3001" s="565"/>
      <c r="IHU3001" s="357"/>
      <c r="IHV3001" s="81"/>
      <c r="IHW3001" s="173"/>
      <c r="IHX3001" s="741"/>
      <c r="IHY3001" s="137"/>
      <c r="IHZ3001" s="583"/>
      <c r="IIA3001" s="538"/>
      <c r="IIB3001" s="565"/>
      <c r="IIC3001" s="357"/>
      <c r="IID3001" s="81"/>
      <c r="IIE3001" s="173"/>
      <c r="IIF3001" s="741"/>
      <c r="IIG3001" s="137"/>
      <c r="IIH3001" s="583"/>
      <c r="III3001" s="538"/>
      <c r="IIJ3001" s="565"/>
      <c r="IIK3001" s="357"/>
      <c r="IIL3001" s="81"/>
      <c r="IIM3001" s="173"/>
      <c r="IIN3001" s="741"/>
      <c r="IIO3001" s="137"/>
      <c r="IIP3001" s="583"/>
      <c r="IIQ3001" s="538"/>
      <c r="IIR3001" s="565"/>
      <c r="IIS3001" s="357"/>
      <c r="IIT3001" s="81"/>
      <c r="IIU3001" s="173"/>
      <c r="IIV3001" s="741"/>
      <c r="IIW3001" s="137"/>
      <c r="IIX3001" s="583"/>
      <c r="IIY3001" s="538"/>
      <c r="IIZ3001" s="565"/>
      <c r="IJA3001" s="357"/>
      <c r="IJB3001" s="81"/>
      <c r="IJC3001" s="173"/>
      <c r="IJD3001" s="741"/>
      <c r="IJE3001" s="137"/>
      <c r="IJF3001" s="583"/>
      <c r="IJG3001" s="538"/>
      <c r="IJH3001" s="565"/>
      <c r="IJI3001" s="357"/>
      <c r="IJJ3001" s="81"/>
      <c r="IJK3001" s="173"/>
      <c r="IJL3001" s="741"/>
      <c r="IJM3001" s="137"/>
      <c r="IJN3001" s="583"/>
      <c r="IJO3001" s="538"/>
      <c r="IJP3001" s="565"/>
      <c r="IJQ3001" s="357"/>
      <c r="IJR3001" s="81"/>
      <c r="IJS3001" s="173"/>
      <c r="IJT3001" s="741"/>
      <c r="IJU3001" s="137"/>
      <c r="IJV3001" s="583"/>
      <c r="IJW3001" s="538"/>
      <c r="IJX3001" s="565"/>
      <c r="IJY3001" s="357"/>
      <c r="IJZ3001" s="81"/>
      <c r="IKA3001" s="173"/>
      <c r="IKB3001" s="741"/>
      <c r="IKC3001" s="137"/>
      <c r="IKD3001" s="583"/>
      <c r="IKE3001" s="538"/>
      <c r="IKF3001" s="565"/>
      <c r="IKG3001" s="357"/>
      <c r="IKH3001" s="81"/>
      <c r="IKI3001" s="173"/>
      <c r="IKJ3001" s="741"/>
      <c r="IKK3001" s="137"/>
      <c r="IKL3001" s="583"/>
      <c r="IKM3001" s="538"/>
      <c r="IKN3001" s="565"/>
      <c r="IKO3001" s="357"/>
      <c r="IKP3001" s="81"/>
      <c r="IKQ3001" s="173"/>
      <c r="IKR3001" s="741"/>
      <c r="IKS3001" s="137"/>
      <c r="IKT3001" s="583"/>
      <c r="IKU3001" s="538"/>
      <c r="IKV3001" s="565"/>
      <c r="IKW3001" s="357"/>
      <c r="IKX3001" s="81"/>
      <c r="IKY3001" s="173"/>
      <c r="IKZ3001" s="741"/>
      <c r="ILA3001" s="137"/>
      <c r="ILB3001" s="583"/>
      <c r="ILC3001" s="538"/>
      <c r="ILD3001" s="565"/>
      <c r="ILE3001" s="357"/>
      <c r="ILF3001" s="81"/>
      <c r="ILG3001" s="173"/>
      <c r="ILH3001" s="741"/>
      <c r="ILI3001" s="137"/>
      <c r="ILJ3001" s="583"/>
      <c r="ILK3001" s="538"/>
      <c r="ILL3001" s="565"/>
      <c r="ILM3001" s="357"/>
      <c r="ILN3001" s="81"/>
      <c r="ILO3001" s="173"/>
      <c r="ILP3001" s="741"/>
      <c r="ILQ3001" s="137"/>
      <c r="ILR3001" s="583"/>
      <c r="ILS3001" s="538"/>
      <c r="ILT3001" s="565"/>
      <c r="ILU3001" s="357"/>
      <c r="ILV3001" s="81"/>
      <c r="ILW3001" s="173"/>
      <c r="ILX3001" s="741"/>
      <c r="ILY3001" s="137"/>
      <c r="ILZ3001" s="583"/>
      <c r="IMA3001" s="538"/>
      <c r="IMB3001" s="565"/>
      <c r="IMC3001" s="357"/>
      <c r="IMD3001" s="81"/>
      <c r="IME3001" s="173"/>
      <c r="IMF3001" s="741"/>
      <c r="IMG3001" s="137"/>
      <c r="IMH3001" s="583"/>
      <c r="IMI3001" s="538"/>
      <c r="IMJ3001" s="565"/>
      <c r="IMK3001" s="357"/>
      <c r="IML3001" s="81"/>
      <c r="IMM3001" s="173"/>
      <c r="IMN3001" s="741"/>
      <c r="IMO3001" s="137"/>
      <c r="IMP3001" s="583"/>
      <c r="IMQ3001" s="538"/>
      <c r="IMR3001" s="565"/>
      <c r="IMS3001" s="357"/>
      <c r="IMT3001" s="81"/>
      <c r="IMU3001" s="173"/>
      <c r="IMV3001" s="741"/>
      <c r="IMW3001" s="137"/>
      <c r="IMX3001" s="583"/>
      <c r="IMY3001" s="538"/>
      <c r="IMZ3001" s="565"/>
      <c r="INA3001" s="357"/>
      <c r="INB3001" s="81"/>
      <c r="INC3001" s="173"/>
      <c r="IND3001" s="741"/>
      <c r="INE3001" s="137"/>
      <c r="INF3001" s="583"/>
      <c r="ING3001" s="538"/>
      <c r="INH3001" s="565"/>
      <c r="INI3001" s="357"/>
      <c r="INJ3001" s="81"/>
      <c r="INK3001" s="173"/>
      <c r="INL3001" s="741"/>
      <c r="INM3001" s="137"/>
      <c r="INN3001" s="583"/>
      <c r="INO3001" s="538"/>
      <c r="INP3001" s="565"/>
      <c r="INQ3001" s="357"/>
      <c r="INR3001" s="81"/>
      <c r="INS3001" s="173"/>
      <c r="INT3001" s="741"/>
      <c r="INU3001" s="137"/>
      <c r="INV3001" s="583"/>
      <c r="INW3001" s="538"/>
      <c r="INX3001" s="565"/>
      <c r="INY3001" s="357"/>
      <c r="INZ3001" s="81"/>
      <c r="IOA3001" s="173"/>
      <c r="IOB3001" s="741"/>
      <c r="IOC3001" s="137"/>
      <c r="IOD3001" s="583"/>
      <c r="IOE3001" s="538"/>
      <c r="IOF3001" s="565"/>
      <c r="IOG3001" s="357"/>
      <c r="IOH3001" s="81"/>
      <c r="IOI3001" s="173"/>
      <c r="IOJ3001" s="741"/>
      <c r="IOK3001" s="137"/>
      <c r="IOL3001" s="583"/>
      <c r="IOM3001" s="538"/>
      <c r="ION3001" s="565"/>
      <c r="IOO3001" s="357"/>
      <c r="IOP3001" s="81"/>
      <c r="IOQ3001" s="173"/>
      <c r="IOR3001" s="741"/>
      <c r="IOS3001" s="137"/>
      <c r="IOT3001" s="583"/>
      <c r="IOU3001" s="538"/>
      <c r="IOV3001" s="565"/>
      <c r="IOW3001" s="357"/>
      <c r="IOX3001" s="81"/>
      <c r="IOY3001" s="173"/>
      <c r="IOZ3001" s="741"/>
      <c r="IPA3001" s="137"/>
      <c r="IPB3001" s="583"/>
      <c r="IPC3001" s="538"/>
      <c r="IPD3001" s="565"/>
      <c r="IPE3001" s="357"/>
      <c r="IPF3001" s="81"/>
      <c r="IPG3001" s="173"/>
      <c r="IPH3001" s="741"/>
      <c r="IPI3001" s="137"/>
      <c r="IPJ3001" s="583"/>
      <c r="IPK3001" s="538"/>
      <c r="IPL3001" s="565"/>
      <c r="IPM3001" s="357"/>
      <c r="IPN3001" s="81"/>
      <c r="IPO3001" s="173"/>
      <c r="IPP3001" s="741"/>
      <c r="IPQ3001" s="137"/>
      <c r="IPR3001" s="583"/>
      <c r="IPS3001" s="538"/>
      <c r="IPT3001" s="565"/>
      <c r="IPU3001" s="357"/>
      <c r="IPV3001" s="81"/>
      <c r="IPW3001" s="173"/>
      <c r="IPX3001" s="741"/>
      <c r="IPY3001" s="137"/>
      <c r="IPZ3001" s="583"/>
      <c r="IQA3001" s="538"/>
      <c r="IQB3001" s="565"/>
      <c r="IQC3001" s="357"/>
      <c r="IQD3001" s="81"/>
      <c r="IQE3001" s="173"/>
      <c r="IQF3001" s="741"/>
      <c r="IQG3001" s="137"/>
      <c r="IQH3001" s="583"/>
      <c r="IQI3001" s="538"/>
      <c r="IQJ3001" s="565"/>
      <c r="IQK3001" s="357"/>
      <c r="IQL3001" s="81"/>
      <c r="IQM3001" s="173"/>
      <c r="IQN3001" s="741"/>
      <c r="IQO3001" s="137"/>
      <c r="IQP3001" s="583"/>
      <c r="IQQ3001" s="538"/>
      <c r="IQR3001" s="565"/>
      <c r="IQS3001" s="357"/>
      <c r="IQT3001" s="81"/>
      <c r="IQU3001" s="173"/>
      <c r="IQV3001" s="741"/>
      <c r="IQW3001" s="137"/>
      <c r="IQX3001" s="583"/>
      <c r="IQY3001" s="538"/>
      <c r="IQZ3001" s="565"/>
      <c r="IRA3001" s="357"/>
      <c r="IRB3001" s="81"/>
      <c r="IRC3001" s="173"/>
      <c r="IRD3001" s="741"/>
      <c r="IRE3001" s="137"/>
      <c r="IRF3001" s="583"/>
      <c r="IRG3001" s="538"/>
      <c r="IRH3001" s="565"/>
      <c r="IRI3001" s="357"/>
      <c r="IRJ3001" s="81"/>
      <c r="IRK3001" s="173"/>
      <c r="IRL3001" s="741"/>
      <c r="IRM3001" s="137"/>
      <c r="IRN3001" s="583"/>
      <c r="IRO3001" s="538"/>
      <c r="IRP3001" s="565"/>
      <c r="IRQ3001" s="357"/>
      <c r="IRR3001" s="81"/>
      <c r="IRS3001" s="173"/>
      <c r="IRT3001" s="741"/>
      <c r="IRU3001" s="137"/>
      <c r="IRV3001" s="583"/>
      <c r="IRW3001" s="538"/>
      <c r="IRX3001" s="565"/>
      <c r="IRY3001" s="357"/>
      <c r="IRZ3001" s="81"/>
      <c r="ISA3001" s="173"/>
      <c r="ISB3001" s="741"/>
      <c r="ISC3001" s="137"/>
      <c r="ISD3001" s="583"/>
      <c r="ISE3001" s="538"/>
      <c r="ISF3001" s="565"/>
      <c r="ISG3001" s="357"/>
      <c r="ISH3001" s="81"/>
      <c r="ISI3001" s="173"/>
      <c r="ISJ3001" s="741"/>
      <c r="ISK3001" s="137"/>
      <c r="ISL3001" s="583"/>
      <c r="ISM3001" s="538"/>
      <c r="ISN3001" s="565"/>
      <c r="ISO3001" s="357"/>
      <c r="ISP3001" s="81"/>
      <c r="ISQ3001" s="173"/>
      <c r="ISR3001" s="741"/>
      <c r="ISS3001" s="137"/>
      <c r="IST3001" s="583"/>
      <c r="ISU3001" s="538"/>
      <c r="ISV3001" s="565"/>
      <c r="ISW3001" s="357"/>
      <c r="ISX3001" s="81"/>
      <c r="ISY3001" s="173"/>
      <c r="ISZ3001" s="741"/>
      <c r="ITA3001" s="137"/>
      <c r="ITB3001" s="583"/>
      <c r="ITC3001" s="538"/>
      <c r="ITD3001" s="565"/>
      <c r="ITE3001" s="357"/>
      <c r="ITF3001" s="81"/>
      <c r="ITG3001" s="173"/>
      <c r="ITH3001" s="741"/>
      <c r="ITI3001" s="137"/>
      <c r="ITJ3001" s="583"/>
      <c r="ITK3001" s="538"/>
      <c r="ITL3001" s="565"/>
      <c r="ITM3001" s="357"/>
      <c r="ITN3001" s="81"/>
      <c r="ITO3001" s="173"/>
      <c r="ITP3001" s="741"/>
      <c r="ITQ3001" s="137"/>
      <c r="ITR3001" s="583"/>
      <c r="ITS3001" s="538"/>
      <c r="ITT3001" s="565"/>
      <c r="ITU3001" s="357"/>
      <c r="ITV3001" s="81"/>
      <c r="ITW3001" s="173"/>
      <c r="ITX3001" s="741"/>
      <c r="ITY3001" s="137"/>
      <c r="ITZ3001" s="583"/>
      <c r="IUA3001" s="538"/>
      <c r="IUB3001" s="565"/>
      <c r="IUC3001" s="357"/>
      <c r="IUD3001" s="81"/>
      <c r="IUE3001" s="173"/>
      <c r="IUF3001" s="741"/>
      <c r="IUG3001" s="137"/>
      <c r="IUH3001" s="583"/>
      <c r="IUI3001" s="538"/>
      <c r="IUJ3001" s="565"/>
      <c r="IUK3001" s="357"/>
      <c r="IUL3001" s="81"/>
      <c r="IUM3001" s="173"/>
      <c r="IUN3001" s="741"/>
      <c r="IUO3001" s="137"/>
      <c r="IUP3001" s="583"/>
      <c r="IUQ3001" s="538"/>
      <c r="IUR3001" s="565"/>
      <c r="IUS3001" s="357"/>
      <c r="IUT3001" s="81"/>
      <c r="IUU3001" s="173"/>
      <c r="IUV3001" s="741"/>
      <c r="IUW3001" s="137"/>
      <c r="IUX3001" s="583"/>
      <c r="IUY3001" s="538"/>
      <c r="IUZ3001" s="565"/>
      <c r="IVA3001" s="357"/>
      <c r="IVB3001" s="81"/>
      <c r="IVC3001" s="173"/>
      <c r="IVD3001" s="741"/>
      <c r="IVE3001" s="137"/>
      <c r="IVF3001" s="583"/>
      <c r="IVG3001" s="538"/>
      <c r="IVH3001" s="565"/>
      <c r="IVI3001" s="357"/>
      <c r="IVJ3001" s="81"/>
      <c r="IVK3001" s="173"/>
      <c r="IVL3001" s="741"/>
      <c r="IVM3001" s="137"/>
      <c r="IVN3001" s="583"/>
      <c r="IVO3001" s="538"/>
      <c r="IVP3001" s="565"/>
      <c r="IVQ3001" s="357"/>
      <c r="IVR3001" s="81"/>
      <c r="IVS3001" s="173"/>
      <c r="IVT3001" s="741"/>
      <c r="IVU3001" s="137"/>
      <c r="IVV3001" s="583"/>
      <c r="IVW3001" s="538"/>
      <c r="IVX3001" s="565"/>
      <c r="IVY3001" s="357"/>
      <c r="IVZ3001" s="81"/>
      <c r="IWA3001" s="173"/>
      <c r="IWB3001" s="741"/>
      <c r="IWC3001" s="137"/>
      <c r="IWD3001" s="583"/>
      <c r="IWE3001" s="538"/>
      <c r="IWF3001" s="565"/>
      <c r="IWG3001" s="357"/>
      <c r="IWH3001" s="81"/>
      <c r="IWI3001" s="173"/>
      <c r="IWJ3001" s="741"/>
      <c r="IWK3001" s="137"/>
      <c r="IWL3001" s="583"/>
      <c r="IWM3001" s="538"/>
      <c r="IWN3001" s="565"/>
      <c r="IWO3001" s="357"/>
      <c r="IWP3001" s="81"/>
      <c r="IWQ3001" s="173"/>
      <c r="IWR3001" s="741"/>
      <c r="IWS3001" s="137"/>
      <c r="IWT3001" s="583"/>
      <c r="IWU3001" s="538"/>
      <c r="IWV3001" s="565"/>
      <c r="IWW3001" s="357"/>
      <c r="IWX3001" s="81"/>
      <c r="IWY3001" s="173"/>
      <c r="IWZ3001" s="741"/>
      <c r="IXA3001" s="137"/>
      <c r="IXB3001" s="583"/>
      <c r="IXC3001" s="538"/>
      <c r="IXD3001" s="565"/>
      <c r="IXE3001" s="357"/>
      <c r="IXF3001" s="81"/>
      <c r="IXG3001" s="173"/>
      <c r="IXH3001" s="741"/>
      <c r="IXI3001" s="137"/>
      <c r="IXJ3001" s="583"/>
      <c r="IXK3001" s="538"/>
      <c r="IXL3001" s="565"/>
      <c r="IXM3001" s="357"/>
      <c r="IXN3001" s="81"/>
      <c r="IXO3001" s="173"/>
      <c r="IXP3001" s="741"/>
      <c r="IXQ3001" s="137"/>
      <c r="IXR3001" s="583"/>
      <c r="IXS3001" s="538"/>
      <c r="IXT3001" s="565"/>
      <c r="IXU3001" s="357"/>
      <c r="IXV3001" s="81"/>
      <c r="IXW3001" s="173"/>
      <c r="IXX3001" s="741"/>
      <c r="IXY3001" s="137"/>
      <c r="IXZ3001" s="583"/>
      <c r="IYA3001" s="538"/>
      <c r="IYB3001" s="565"/>
      <c r="IYC3001" s="357"/>
      <c r="IYD3001" s="81"/>
      <c r="IYE3001" s="173"/>
      <c r="IYF3001" s="741"/>
      <c r="IYG3001" s="137"/>
      <c r="IYH3001" s="583"/>
      <c r="IYI3001" s="538"/>
      <c r="IYJ3001" s="565"/>
      <c r="IYK3001" s="357"/>
      <c r="IYL3001" s="81"/>
      <c r="IYM3001" s="173"/>
      <c r="IYN3001" s="741"/>
      <c r="IYO3001" s="137"/>
      <c r="IYP3001" s="583"/>
      <c r="IYQ3001" s="538"/>
      <c r="IYR3001" s="565"/>
      <c r="IYS3001" s="357"/>
      <c r="IYT3001" s="81"/>
      <c r="IYU3001" s="173"/>
      <c r="IYV3001" s="741"/>
      <c r="IYW3001" s="137"/>
      <c r="IYX3001" s="583"/>
      <c r="IYY3001" s="538"/>
      <c r="IYZ3001" s="565"/>
      <c r="IZA3001" s="357"/>
      <c r="IZB3001" s="81"/>
      <c r="IZC3001" s="173"/>
      <c r="IZD3001" s="741"/>
      <c r="IZE3001" s="137"/>
      <c r="IZF3001" s="583"/>
      <c r="IZG3001" s="538"/>
      <c r="IZH3001" s="565"/>
      <c r="IZI3001" s="357"/>
      <c r="IZJ3001" s="81"/>
      <c r="IZK3001" s="173"/>
      <c r="IZL3001" s="741"/>
      <c r="IZM3001" s="137"/>
      <c r="IZN3001" s="583"/>
      <c r="IZO3001" s="538"/>
      <c r="IZP3001" s="565"/>
      <c r="IZQ3001" s="357"/>
      <c r="IZR3001" s="81"/>
      <c r="IZS3001" s="173"/>
      <c r="IZT3001" s="741"/>
      <c r="IZU3001" s="137"/>
      <c r="IZV3001" s="583"/>
      <c r="IZW3001" s="538"/>
      <c r="IZX3001" s="565"/>
      <c r="IZY3001" s="357"/>
      <c r="IZZ3001" s="81"/>
      <c r="JAA3001" s="173"/>
      <c r="JAB3001" s="741"/>
      <c r="JAC3001" s="137"/>
      <c r="JAD3001" s="583"/>
      <c r="JAE3001" s="538"/>
      <c r="JAF3001" s="565"/>
      <c r="JAG3001" s="357"/>
      <c r="JAH3001" s="81"/>
      <c r="JAI3001" s="173"/>
      <c r="JAJ3001" s="741"/>
      <c r="JAK3001" s="137"/>
      <c r="JAL3001" s="583"/>
      <c r="JAM3001" s="538"/>
      <c r="JAN3001" s="565"/>
      <c r="JAO3001" s="357"/>
      <c r="JAP3001" s="81"/>
      <c r="JAQ3001" s="173"/>
      <c r="JAR3001" s="741"/>
      <c r="JAS3001" s="137"/>
      <c r="JAT3001" s="583"/>
      <c r="JAU3001" s="538"/>
      <c r="JAV3001" s="565"/>
      <c r="JAW3001" s="357"/>
      <c r="JAX3001" s="81"/>
      <c r="JAY3001" s="173"/>
      <c r="JAZ3001" s="741"/>
      <c r="JBA3001" s="137"/>
      <c r="JBB3001" s="583"/>
      <c r="JBC3001" s="538"/>
      <c r="JBD3001" s="565"/>
      <c r="JBE3001" s="357"/>
      <c r="JBF3001" s="81"/>
      <c r="JBG3001" s="173"/>
      <c r="JBH3001" s="741"/>
      <c r="JBI3001" s="137"/>
      <c r="JBJ3001" s="583"/>
      <c r="JBK3001" s="538"/>
      <c r="JBL3001" s="565"/>
      <c r="JBM3001" s="357"/>
      <c r="JBN3001" s="81"/>
      <c r="JBO3001" s="173"/>
      <c r="JBP3001" s="741"/>
      <c r="JBQ3001" s="137"/>
      <c r="JBR3001" s="583"/>
      <c r="JBS3001" s="538"/>
      <c r="JBT3001" s="565"/>
      <c r="JBU3001" s="357"/>
      <c r="JBV3001" s="81"/>
      <c r="JBW3001" s="173"/>
      <c r="JBX3001" s="741"/>
      <c r="JBY3001" s="137"/>
      <c r="JBZ3001" s="583"/>
      <c r="JCA3001" s="538"/>
      <c r="JCB3001" s="565"/>
      <c r="JCC3001" s="357"/>
      <c r="JCD3001" s="81"/>
      <c r="JCE3001" s="173"/>
      <c r="JCF3001" s="741"/>
      <c r="JCG3001" s="137"/>
      <c r="JCH3001" s="583"/>
      <c r="JCI3001" s="538"/>
      <c r="JCJ3001" s="565"/>
      <c r="JCK3001" s="357"/>
      <c r="JCL3001" s="81"/>
      <c r="JCM3001" s="173"/>
      <c r="JCN3001" s="741"/>
      <c r="JCO3001" s="137"/>
      <c r="JCP3001" s="583"/>
      <c r="JCQ3001" s="538"/>
      <c r="JCR3001" s="565"/>
      <c r="JCS3001" s="357"/>
      <c r="JCT3001" s="81"/>
      <c r="JCU3001" s="173"/>
      <c r="JCV3001" s="741"/>
      <c r="JCW3001" s="137"/>
      <c r="JCX3001" s="583"/>
      <c r="JCY3001" s="538"/>
      <c r="JCZ3001" s="565"/>
      <c r="JDA3001" s="357"/>
      <c r="JDB3001" s="81"/>
      <c r="JDC3001" s="173"/>
      <c r="JDD3001" s="741"/>
      <c r="JDE3001" s="137"/>
      <c r="JDF3001" s="583"/>
      <c r="JDG3001" s="538"/>
      <c r="JDH3001" s="565"/>
      <c r="JDI3001" s="357"/>
      <c r="JDJ3001" s="81"/>
      <c r="JDK3001" s="173"/>
      <c r="JDL3001" s="741"/>
      <c r="JDM3001" s="137"/>
      <c r="JDN3001" s="583"/>
      <c r="JDO3001" s="538"/>
      <c r="JDP3001" s="565"/>
      <c r="JDQ3001" s="357"/>
      <c r="JDR3001" s="81"/>
      <c r="JDS3001" s="173"/>
      <c r="JDT3001" s="741"/>
      <c r="JDU3001" s="137"/>
      <c r="JDV3001" s="583"/>
      <c r="JDW3001" s="538"/>
      <c r="JDX3001" s="565"/>
      <c r="JDY3001" s="357"/>
      <c r="JDZ3001" s="81"/>
      <c r="JEA3001" s="173"/>
      <c r="JEB3001" s="741"/>
      <c r="JEC3001" s="137"/>
      <c r="JED3001" s="583"/>
      <c r="JEE3001" s="538"/>
      <c r="JEF3001" s="565"/>
      <c r="JEG3001" s="357"/>
      <c r="JEH3001" s="81"/>
      <c r="JEI3001" s="173"/>
      <c r="JEJ3001" s="741"/>
      <c r="JEK3001" s="137"/>
      <c r="JEL3001" s="583"/>
      <c r="JEM3001" s="538"/>
      <c r="JEN3001" s="565"/>
      <c r="JEO3001" s="357"/>
      <c r="JEP3001" s="81"/>
      <c r="JEQ3001" s="173"/>
      <c r="JER3001" s="741"/>
      <c r="JES3001" s="137"/>
      <c r="JET3001" s="583"/>
      <c r="JEU3001" s="538"/>
      <c r="JEV3001" s="565"/>
      <c r="JEW3001" s="357"/>
      <c r="JEX3001" s="81"/>
      <c r="JEY3001" s="173"/>
      <c r="JEZ3001" s="741"/>
      <c r="JFA3001" s="137"/>
      <c r="JFB3001" s="583"/>
      <c r="JFC3001" s="538"/>
      <c r="JFD3001" s="565"/>
      <c r="JFE3001" s="357"/>
      <c r="JFF3001" s="81"/>
      <c r="JFG3001" s="173"/>
      <c r="JFH3001" s="741"/>
      <c r="JFI3001" s="137"/>
      <c r="JFJ3001" s="583"/>
      <c r="JFK3001" s="538"/>
      <c r="JFL3001" s="565"/>
      <c r="JFM3001" s="357"/>
      <c r="JFN3001" s="81"/>
      <c r="JFO3001" s="173"/>
      <c r="JFP3001" s="741"/>
      <c r="JFQ3001" s="137"/>
      <c r="JFR3001" s="583"/>
      <c r="JFS3001" s="538"/>
      <c r="JFT3001" s="565"/>
      <c r="JFU3001" s="357"/>
      <c r="JFV3001" s="81"/>
      <c r="JFW3001" s="173"/>
      <c r="JFX3001" s="741"/>
      <c r="JFY3001" s="137"/>
      <c r="JFZ3001" s="583"/>
      <c r="JGA3001" s="538"/>
      <c r="JGB3001" s="565"/>
      <c r="JGC3001" s="357"/>
      <c r="JGD3001" s="81"/>
      <c r="JGE3001" s="173"/>
      <c r="JGF3001" s="741"/>
      <c r="JGG3001" s="137"/>
      <c r="JGH3001" s="583"/>
      <c r="JGI3001" s="538"/>
      <c r="JGJ3001" s="565"/>
      <c r="JGK3001" s="357"/>
      <c r="JGL3001" s="81"/>
      <c r="JGM3001" s="173"/>
      <c r="JGN3001" s="741"/>
      <c r="JGO3001" s="137"/>
      <c r="JGP3001" s="583"/>
      <c r="JGQ3001" s="538"/>
      <c r="JGR3001" s="565"/>
      <c r="JGS3001" s="357"/>
      <c r="JGT3001" s="81"/>
      <c r="JGU3001" s="173"/>
      <c r="JGV3001" s="741"/>
      <c r="JGW3001" s="137"/>
      <c r="JGX3001" s="583"/>
      <c r="JGY3001" s="538"/>
      <c r="JGZ3001" s="565"/>
      <c r="JHA3001" s="357"/>
      <c r="JHB3001" s="81"/>
      <c r="JHC3001" s="173"/>
      <c r="JHD3001" s="741"/>
      <c r="JHE3001" s="137"/>
      <c r="JHF3001" s="583"/>
      <c r="JHG3001" s="538"/>
      <c r="JHH3001" s="565"/>
      <c r="JHI3001" s="357"/>
      <c r="JHJ3001" s="81"/>
      <c r="JHK3001" s="173"/>
      <c r="JHL3001" s="741"/>
      <c r="JHM3001" s="137"/>
      <c r="JHN3001" s="583"/>
      <c r="JHO3001" s="538"/>
      <c r="JHP3001" s="565"/>
      <c r="JHQ3001" s="357"/>
      <c r="JHR3001" s="81"/>
      <c r="JHS3001" s="173"/>
      <c r="JHT3001" s="741"/>
      <c r="JHU3001" s="137"/>
      <c r="JHV3001" s="583"/>
      <c r="JHW3001" s="538"/>
      <c r="JHX3001" s="565"/>
      <c r="JHY3001" s="357"/>
      <c r="JHZ3001" s="81"/>
      <c r="JIA3001" s="173"/>
      <c r="JIB3001" s="741"/>
      <c r="JIC3001" s="137"/>
      <c r="JID3001" s="583"/>
      <c r="JIE3001" s="538"/>
      <c r="JIF3001" s="565"/>
      <c r="JIG3001" s="357"/>
      <c r="JIH3001" s="81"/>
      <c r="JII3001" s="173"/>
      <c r="JIJ3001" s="741"/>
      <c r="JIK3001" s="137"/>
      <c r="JIL3001" s="583"/>
      <c r="JIM3001" s="538"/>
      <c r="JIN3001" s="565"/>
      <c r="JIO3001" s="357"/>
      <c r="JIP3001" s="81"/>
      <c r="JIQ3001" s="173"/>
      <c r="JIR3001" s="741"/>
      <c r="JIS3001" s="137"/>
      <c r="JIT3001" s="583"/>
      <c r="JIU3001" s="538"/>
      <c r="JIV3001" s="565"/>
      <c r="JIW3001" s="357"/>
      <c r="JIX3001" s="81"/>
      <c r="JIY3001" s="173"/>
      <c r="JIZ3001" s="741"/>
      <c r="JJA3001" s="137"/>
      <c r="JJB3001" s="583"/>
      <c r="JJC3001" s="538"/>
      <c r="JJD3001" s="565"/>
      <c r="JJE3001" s="357"/>
      <c r="JJF3001" s="81"/>
      <c r="JJG3001" s="173"/>
      <c r="JJH3001" s="741"/>
      <c r="JJI3001" s="137"/>
      <c r="JJJ3001" s="583"/>
      <c r="JJK3001" s="538"/>
      <c r="JJL3001" s="565"/>
      <c r="JJM3001" s="357"/>
      <c r="JJN3001" s="81"/>
      <c r="JJO3001" s="173"/>
      <c r="JJP3001" s="741"/>
      <c r="JJQ3001" s="137"/>
      <c r="JJR3001" s="583"/>
      <c r="JJS3001" s="538"/>
      <c r="JJT3001" s="565"/>
      <c r="JJU3001" s="357"/>
      <c r="JJV3001" s="81"/>
      <c r="JJW3001" s="173"/>
      <c r="JJX3001" s="741"/>
      <c r="JJY3001" s="137"/>
      <c r="JJZ3001" s="583"/>
      <c r="JKA3001" s="538"/>
      <c r="JKB3001" s="565"/>
      <c r="JKC3001" s="357"/>
      <c r="JKD3001" s="81"/>
      <c r="JKE3001" s="173"/>
      <c r="JKF3001" s="741"/>
      <c r="JKG3001" s="137"/>
      <c r="JKH3001" s="583"/>
      <c r="JKI3001" s="538"/>
      <c r="JKJ3001" s="565"/>
      <c r="JKK3001" s="357"/>
      <c r="JKL3001" s="81"/>
      <c r="JKM3001" s="173"/>
      <c r="JKN3001" s="741"/>
      <c r="JKO3001" s="137"/>
      <c r="JKP3001" s="583"/>
      <c r="JKQ3001" s="538"/>
      <c r="JKR3001" s="565"/>
      <c r="JKS3001" s="357"/>
      <c r="JKT3001" s="81"/>
      <c r="JKU3001" s="173"/>
      <c r="JKV3001" s="741"/>
      <c r="JKW3001" s="137"/>
      <c r="JKX3001" s="583"/>
      <c r="JKY3001" s="538"/>
      <c r="JKZ3001" s="565"/>
      <c r="JLA3001" s="357"/>
      <c r="JLB3001" s="81"/>
      <c r="JLC3001" s="173"/>
      <c r="JLD3001" s="741"/>
      <c r="JLE3001" s="137"/>
      <c r="JLF3001" s="583"/>
      <c r="JLG3001" s="538"/>
      <c r="JLH3001" s="565"/>
      <c r="JLI3001" s="357"/>
      <c r="JLJ3001" s="81"/>
      <c r="JLK3001" s="173"/>
      <c r="JLL3001" s="741"/>
      <c r="JLM3001" s="137"/>
      <c r="JLN3001" s="583"/>
      <c r="JLO3001" s="538"/>
      <c r="JLP3001" s="565"/>
      <c r="JLQ3001" s="357"/>
      <c r="JLR3001" s="81"/>
      <c r="JLS3001" s="173"/>
      <c r="JLT3001" s="741"/>
      <c r="JLU3001" s="137"/>
      <c r="JLV3001" s="583"/>
      <c r="JLW3001" s="538"/>
      <c r="JLX3001" s="565"/>
      <c r="JLY3001" s="357"/>
      <c r="JLZ3001" s="81"/>
      <c r="JMA3001" s="173"/>
      <c r="JMB3001" s="741"/>
      <c r="JMC3001" s="137"/>
      <c r="JMD3001" s="583"/>
      <c r="JME3001" s="538"/>
      <c r="JMF3001" s="565"/>
      <c r="JMG3001" s="357"/>
      <c r="JMH3001" s="81"/>
      <c r="JMI3001" s="173"/>
      <c r="JMJ3001" s="741"/>
      <c r="JMK3001" s="137"/>
      <c r="JML3001" s="583"/>
      <c r="JMM3001" s="538"/>
      <c r="JMN3001" s="565"/>
      <c r="JMO3001" s="357"/>
      <c r="JMP3001" s="81"/>
      <c r="JMQ3001" s="173"/>
      <c r="JMR3001" s="741"/>
      <c r="JMS3001" s="137"/>
      <c r="JMT3001" s="583"/>
      <c r="JMU3001" s="538"/>
      <c r="JMV3001" s="565"/>
      <c r="JMW3001" s="357"/>
      <c r="JMX3001" s="81"/>
      <c r="JMY3001" s="173"/>
      <c r="JMZ3001" s="741"/>
      <c r="JNA3001" s="137"/>
      <c r="JNB3001" s="583"/>
      <c r="JNC3001" s="538"/>
      <c r="JND3001" s="565"/>
      <c r="JNE3001" s="357"/>
      <c r="JNF3001" s="81"/>
      <c r="JNG3001" s="173"/>
      <c r="JNH3001" s="741"/>
      <c r="JNI3001" s="137"/>
      <c r="JNJ3001" s="583"/>
      <c r="JNK3001" s="538"/>
      <c r="JNL3001" s="565"/>
      <c r="JNM3001" s="357"/>
      <c r="JNN3001" s="81"/>
      <c r="JNO3001" s="173"/>
      <c r="JNP3001" s="741"/>
      <c r="JNQ3001" s="137"/>
      <c r="JNR3001" s="583"/>
      <c r="JNS3001" s="538"/>
      <c r="JNT3001" s="565"/>
      <c r="JNU3001" s="357"/>
      <c r="JNV3001" s="81"/>
      <c r="JNW3001" s="173"/>
      <c r="JNX3001" s="741"/>
      <c r="JNY3001" s="137"/>
      <c r="JNZ3001" s="583"/>
      <c r="JOA3001" s="538"/>
      <c r="JOB3001" s="565"/>
      <c r="JOC3001" s="357"/>
      <c r="JOD3001" s="81"/>
      <c r="JOE3001" s="173"/>
      <c r="JOF3001" s="741"/>
      <c r="JOG3001" s="137"/>
      <c r="JOH3001" s="583"/>
      <c r="JOI3001" s="538"/>
      <c r="JOJ3001" s="565"/>
      <c r="JOK3001" s="357"/>
      <c r="JOL3001" s="81"/>
      <c r="JOM3001" s="173"/>
      <c r="JON3001" s="741"/>
      <c r="JOO3001" s="137"/>
      <c r="JOP3001" s="583"/>
      <c r="JOQ3001" s="538"/>
      <c r="JOR3001" s="565"/>
      <c r="JOS3001" s="357"/>
      <c r="JOT3001" s="81"/>
      <c r="JOU3001" s="173"/>
      <c r="JOV3001" s="741"/>
      <c r="JOW3001" s="137"/>
      <c r="JOX3001" s="583"/>
      <c r="JOY3001" s="538"/>
      <c r="JOZ3001" s="565"/>
      <c r="JPA3001" s="357"/>
      <c r="JPB3001" s="81"/>
      <c r="JPC3001" s="173"/>
      <c r="JPD3001" s="741"/>
      <c r="JPE3001" s="137"/>
      <c r="JPF3001" s="583"/>
      <c r="JPG3001" s="538"/>
      <c r="JPH3001" s="565"/>
      <c r="JPI3001" s="357"/>
      <c r="JPJ3001" s="81"/>
      <c r="JPK3001" s="173"/>
      <c r="JPL3001" s="741"/>
      <c r="JPM3001" s="137"/>
      <c r="JPN3001" s="583"/>
      <c r="JPO3001" s="538"/>
      <c r="JPP3001" s="565"/>
      <c r="JPQ3001" s="357"/>
      <c r="JPR3001" s="81"/>
      <c r="JPS3001" s="173"/>
      <c r="JPT3001" s="741"/>
      <c r="JPU3001" s="137"/>
      <c r="JPV3001" s="583"/>
      <c r="JPW3001" s="538"/>
      <c r="JPX3001" s="565"/>
      <c r="JPY3001" s="357"/>
      <c r="JPZ3001" s="81"/>
      <c r="JQA3001" s="173"/>
      <c r="JQB3001" s="741"/>
      <c r="JQC3001" s="137"/>
      <c r="JQD3001" s="583"/>
      <c r="JQE3001" s="538"/>
      <c r="JQF3001" s="565"/>
      <c r="JQG3001" s="357"/>
      <c r="JQH3001" s="81"/>
      <c r="JQI3001" s="173"/>
      <c r="JQJ3001" s="741"/>
      <c r="JQK3001" s="137"/>
      <c r="JQL3001" s="583"/>
      <c r="JQM3001" s="538"/>
      <c r="JQN3001" s="565"/>
      <c r="JQO3001" s="357"/>
      <c r="JQP3001" s="81"/>
      <c r="JQQ3001" s="173"/>
      <c r="JQR3001" s="741"/>
      <c r="JQS3001" s="137"/>
      <c r="JQT3001" s="583"/>
      <c r="JQU3001" s="538"/>
      <c r="JQV3001" s="565"/>
      <c r="JQW3001" s="357"/>
      <c r="JQX3001" s="81"/>
      <c r="JQY3001" s="173"/>
      <c r="JQZ3001" s="741"/>
      <c r="JRA3001" s="137"/>
      <c r="JRB3001" s="583"/>
      <c r="JRC3001" s="538"/>
      <c r="JRD3001" s="565"/>
      <c r="JRE3001" s="357"/>
      <c r="JRF3001" s="81"/>
      <c r="JRG3001" s="173"/>
      <c r="JRH3001" s="741"/>
      <c r="JRI3001" s="137"/>
      <c r="JRJ3001" s="583"/>
      <c r="JRK3001" s="538"/>
      <c r="JRL3001" s="565"/>
      <c r="JRM3001" s="357"/>
      <c r="JRN3001" s="81"/>
      <c r="JRO3001" s="173"/>
      <c r="JRP3001" s="741"/>
      <c r="JRQ3001" s="137"/>
      <c r="JRR3001" s="583"/>
      <c r="JRS3001" s="538"/>
      <c r="JRT3001" s="565"/>
      <c r="JRU3001" s="357"/>
      <c r="JRV3001" s="81"/>
      <c r="JRW3001" s="173"/>
      <c r="JRX3001" s="741"/>
      <c r="JRY3001" s="137"/>
      <c r="JRZ3001" s="583"/>
      <c r="JSA3001" s="538"/>
      <c r="JSB3001" s="565"/>
      <c r="JSC3001" s="357"/>
      <c r="JSD3001" s="81"/>
      <c r="JSE3001" s="173"/>
      <c r="JSF3001" s="741"/>
      <c r="JSG3001" s="137"/>
      <c r="JSH3001" s="583"/>
      <c r="JSI3001" s="538"/>
      <c r="JSJ3001" s="565"/>
      <c r="JSK3001" s="357"/>
      <c r="JSL3001" s="81"/>
      <c r="JSM3001" s="173"/>
      <c r="JSN3001" s="741"/>
      <c r="JSO3001" s="137"/>
      <c r="JSP3001" s="583"/>
      <c r="JSQ3001" s="538"/>
      <c r="JSR3001" s="565"/>
      <c r="JSS3001" s="357"/>
      <c r="JST3001" s="81"/>
      <c r="JSU3001" s="173"/>
      <c r="JSV3001" s="741"/>
      <c r="JSW3001" s="137"/>
      <c r="JSX3001" s="583"/>
      <c r="JSY3001" s="538"/>
      <c r="JSZ3001" s="565"/>
      <c r="JTA3001" s="357"/>
      <c r="JTB3001" s="81"/>
      <c r="JTC3001" s="173"/>
      <c r="JTD3001" s="741"/>
      <c r="JTE3001" s="137"/>
      <c r="JTF3001" s="583"/>
      <c r="JTG3001" s="538"/>
      <c r="JTH3001" s="565"/>
      <c r="JTI3001" s="357"/>
      <c r="JTJ3001" s="81"/>
      <c r="JTK3001" s="173"/>
      <c r="JTL3001" s="741"/>
      <c r="JTM3001" s="137"/>
      <c r="JTN3001" s="583"/>
      <c r="JTO3001" s="538"/>
      <c r="JTP3001" s="565"/>
      <c r="JTQ3001" s="357"/>
      <c r="JTR3001" s="81"/>
      <c r="JTS3001" s="173"/>
      <c r="JTT3001" s="741"/>
      <c r="JTU3001" s="137"/>
      <c r="JTV3001" s="583"/>
      <c r="JTW3001" s="538"/>
      <c r="JTX3001" s="565"/>
      <c r="JTY3001" s="357"/>
      <c r="JTZ3001" s="81"/>
      <c r="JUA3001" s="173"/>
      <c r="JUB3001" s="741"/>
      <c r="JUC3001" s="137"/>
      <c r="JUD3001" s="583"/>
      <c r="JUE3001" s="538"/>
      <c r="JUF3001" s="565"/>
      <c r="JUG3001" s="357"/>
      <c r="JUH3001" s="81"/>
      <c r="JUI3001" s="173"/>
      <c r="JUJ3001" s="741"/>
      <c r="JUK3001" s="137"/>
      <c r="JUL3001" s="583"/>
      <c r="JUM3001" s="538"/>
      <c r="JUN3001" s="565"/>
      <c r="JUO3001" s="357"/>
      <c r="JUP3001" s="81"/>
      <c r="JUQ3001" s="173"/>
      <c r="JUR3001" s="741"/>
      <c r="JUS3001" s="137"/>
      <c r="JUT3001" s="583"/>
      <c r="JUU3001" s="538"/>
      <c r="JUV3001" s="565"/>
      <c r="JUW3001" s="357"/>
      <c r="JUX3001" s="81"/>
      <c r="JUY3001" s="173"/>
      <c r="JUZ3001" s="741"/>
      <c r="JVA3001" s="137"/>
      <c r="JVB3001" s="583"/>
      <c r="JVC3001" s="538"/>
      <c r="JVD3001" s="565"/>
      <c r="JVE3001" s="357"/>
      <c r="JVF3001" s="81"/>
      <c r="JVG3001" s="173"/>
      <c r="JVH3001" s="741"/>
      <c r="JVI3001" s="137"/>
      <c r="JVJ3001" s="583"/>
      <c r="JVK3001" s="538"/>
      <c r="JVL3001" s="565"/>
      <c r="JVM3001" s="357"/>
      <c r="JVN3001" s="81"/>
      <c r="JVO3001" s="173"/>
      <c r="JVP3001" s="741"/>
      <c r="JVQ3001" s="137"/>
      <c r="JVR3001" s="583"/>
      <c r="JVS3001" s="538"/>
      <c r="JVT3001" s="565"/>
      <c r="JVU3001" s="357"/>
      <c r="JVV3001" s="81"/>
      <c r="JVW3001" s="173"/>
      <c r="JVX3001" s="741"/>
      <c r="JVY3001" s="137"/>
      <c r="JVZ3001" s="583"/>
      <c r="JWA3001" s="538"/>
      <c r="JWB3001" s="565"/>
      <c r="JWC3001" s="357"/>
      <c r="JWD3001" s="81"/>
      <c r="JWE3001" s="173"/>
      <c r="JWF3001" s="741"/>
      <c r="JWG3001" s="137"/>
      <c r="JWH3001" s="583"/>
      <c r="JWI3001" s="538"/>
      <c r="JWJ3001" s="565"/>
      <c r="JWK3001" s="357"/>
      <c r="JWL3001" s="81"/>
      <c r="JWM3001" s="173"/>
      <c r="JWN3001" s="741"/>
      <c r="JWO3001" s="137"/>
      <c r="JWP3001" s="583"/>
      <c r="JWQ3001" s="538"/>
      <c r="JWR3001" s="565"/>
      <c r="JWS3001" s="357"/>
      <c r="JWT3001" s="81"/>
      <c r="JWU3001" s="173"/>
      <c r="JWV3001" s="741"/>
      <c r="JWW3001" s="137"/>
      <c r="JWX3001" s="583"/>
      <c r="JWY3001" s="538"/>
      <c r="JWZ3001" s="565"/>
      <c r="JXA3001" s="357"/>
      <c r="JXB3001" s="81"/>
      <c r="JXC3001" s="173"/>
      <c r="JXD3001" s="741"/>
      <c r="JXE3001" s="137"/>
      <c r="JXF3001" s="583"/>
      <c r="JXG3001" s="538"/>
      <c r="JXH3001" s="565"/>
      <c r="JXI3001" s="357"/>
      <c r="JXJ3001" s="81"/>
      <c r="JXK3001" s="173"/>
      <c r="JXL3001" s="741"/>
      <c r="JXM3001" s="137"/>
      <c r="JXN3001" s="583"/>
      <c r="JXO3001" s="538"/>
      <c r="JXP3001" s="565"/>
      <c r="JXQ3001" s="357"/>
      <c r="JXR3001" s="81"/>
      <c r="JXS3001" s="173"/>
      <c r="JXT3001" s="741"/>
      <c r="JXU3001" s="137"/>
      <c r="JXV3001" s="583"/>
      <c r="JXW3001" s="538"/>
      <c r="JXX3001" s="565"/>
      <c r="JXY3001" s="357"/>
      <c r="JXZ3001" s="81"/>
      <c r="JYA3001" s="173"/>
      <c r="JYB3001" s="741"/>
      <c r="JYC3001" s="137"/>
      <c r="JYD3001" s="583"/>
      <c r="JYE3001" s="538"/>
      <c r="JYF3001" s="565"/>
      <c r="JYG3001" s="357"/>
      <c r="JYH3001" s="81"/>
      <c r="JYI3001" s="173"/>
      <c r="JYJ3001" s="741"/>
      <c r="JYK3001" s="137"/>
      <c r="JYL3001" s="583"/>
      <c r="JYM3001" s="538"/>
      <c r="JYN3001" s="565"/>
      <c r="JYO3001" s="357"/>
      <c r="JYP3001" s="81"/>
      <c r="JYQ3001" s="173"/>
      <c r="JYR3001" s="741"/>
      <c r="JYS3001" s="137"/>
      <c r="JYT3001" s="583"/>
      <c r="JYU3001" s="538"/>
      <c r="JYV3001" s="565"/>
      <c r="JYW3001" s="357"/>
      <c r="JYX3001" s="81"/>
      <c r="JYY3001" s="173"/>
      <c r="JYZ3001" s="741"/>
      <c r="JZA3001" s="137"/>
      <c r="JZB3001" s="583"/>
      <c r="JZC3001" s="538"/>
      <c r="JZD3001" s="565"/>
      <c r="JZE3001" s="357"/>
      <c r="JZF3001" s="81"/>
      <c r="JZG3001" s="173"/>
      <c r="JZH3001" s="741"/>
      <c r="JZI3001" s="137"/>
      <c r="JZJ3001" s="583"/>
      <c r="JZK3001" s="538"/>
      <c r="JZL3001" s="565"/>
      <c r="JZM3001" s="357"/>
      <c r="JZN3001" s="81"/>
      <c r="JZO3001" s="173"/>
      <c r="JZP3001" s="741"/>
      <c r="JZQ3001" s="137"/>
      <c r="JZR3001" s="583"/>
      <c r="JZS3001" s="538"/>
      <c r="JZT3001" s="565"/>
      <c r="JZU3001" s="357"/>
      <c r="JZV3001" s="81"/>
      <c r="JZW3001" s="173"/>
      <c r="JZX3001" s="741"/>
      <c r="JZY3001" s="137"/>
      <c r="JZZ3001" s="583"/>
      <c r="KAA3001" s="538"/>
      <c r="KAB3001" s="565"/>
      <c r="KAC3001" s="357"/>
      <c r="KAD3001" s="81"/>
      <c r="KAE3001" s="173"/>
      <c r="KAF3001" s="741"/>
      <c r="KAG3001" s="137"/>
      <c r="KAH3001" s="583"/>
      <c r="KAI3001" s="538"/>
      <c r="KAJ3001" s="565"/>
      <c r="KAK3001" s="357"/>
      <c r="KAL3001" s="81"/>
      <c r="KAM3001" s="173"/>
      <c r="KAN3001" s="741"/>
      <c r="KAO3001" s="137"/>
      <c r="KAP3001" s="583"/>
      <c r="KAQ3001" s="538"/>
      <c r="KAR3001" s="565"/>
      <c r="KAS3001" s="357"/>
      <c r="KAT3001" s="81"/>
      <c r="KAU3001" s="173"/>
      <c r="KAV3001" s="741"/>
      <c r="KAW3001" s="137"/>
      <c r="KAX3001" s="583"/>
      <c r="KAY3001" s="538"/>
      <c r="KAZ3001" s="565"/>
      <c r="KBA3001" s="357"/>
      <c r="KBB3001" s="81"/>
      <c r="KBC3001" s="173"/>
      <c r="KBD3001" s="741"/>
      <c r="KBE3001" s="137"/>
      <c r="KBF3001" s="583"/>
      <c r="KBG3001" s="538"/>
      <c r="KBH3001" s="565"/>
      <c r="KBI3001" s="357"/>
      <c r="KBJ3001" s="81"/>
      <c r="KBK3001" s="173"/>
      <c r="KBL3001" s="741"/>
      <c r="KBM3001" s="137"/>
      <c r="KBN3001" s="583"/>
      <c r="KBO3001" s="538"/>
      <c r="KBP3001" s="565"/>
      <c r="KBQ3001" s="357"/>
      <c r="KBR3001" s="81"/>
      <c r="KBS3001" s="173"/>
      <c r="KBT3001" s="741"/>
      <c r="KBU3001" s="137"/>
      <c r="KBV3001" s="583"/>
      <c r="KBW3001" s="538"/>
      <c r="KBX3001" s="565"/>
      <c r="KBY3001" s="357"/>
      <c r="KBZ3001" s="81"/>
      <c r="KCA3001" s="173"/>
      <c r="KCB3001" s="741"/>
      <c r="KCC3001" s="137"/>
      <c r="KCD3001" s="583"/>
      <c r="KCE3001" s="538"/>
      <c r="KCF3001" s="565"/>
      <c r="KCG3001" s="357"/>
      <c r="KCH3001" s="81"/>
      <c r="KCI3001" s="173"/>
      <c r="KCJ3001" s="741"/>
      <c r="KCK3001" s="137"/>
      <c r="KCL3001" s="583"/>
      <c r="KCM3001" s="538"/>
      <c r="KCN3001" s="565"/>
      <c r="KCO3001" s="357"/>
      <c r="KCP3001" s="81"/>
      <c r="KCQ3001" s="173"/>
      <c r="KCR3001" s="741"/>
      <c r="KCS3001" s="137"/>
      <c r="KCT3001" s="583"/>
      <c r="KCU3001" s="538"/>
      <c r="KCV3001" s="565"/>
      <c r="KCW3001" s="357"/>
      <c r="KCX3001" s="81"/>
      <c r="KCY3001" s="173"/>
      <c r="KCZ3001" s="741"/>
      <c r="KDA3001" s="137"/>
      <c r="KDB3001" s="583"/>
      <c r="KDC3001" s="538"/>
      <c r="KDD3001" s="565"/>
      <c r="KDE3001" s="357"/>
      <c r="KDF3001" s="81"/>
      <c r="KDG3001" s="173"/>
      <c r="KDH3001" s="741"/>
      <c r="KDI3001" s="137"/>
      <c r="KDJ3001" s="583"/>
      <c r="KDK3001" s="538"/>
      <c r="KDL3001" s="565"/>
      <c r="KDM3001" s="357"/>
      <c r="KDN3001" s="81"/>
      <c r="KDO3001" s="173"/>
      <c r="KDP3001" s="741"/>
      <c r="KDQ3001" s="137"/>
      <c r="KDR3001" s="583"/>
      <c r="KDS3001" s="538"/>
      <c r="KDT3001" s="565"/>
      <c r="KDU3001" s="357"/>
      <c r="KDV3001" s="81"/>
      <c r="KDW3001" s="173"/>
      <c r="KDX3001" s="741"/>
      <c r="KDY3001" s="137"/>
      <c r="KDZ3001" s="583"/>
      <c r="KEA3001" s="538"/>
      <c r="KEB3001" s="565"/>
      <c r="KEC3001" s="357"/>
      <c r="KED3001" s="81"/>
      <c r="KEE3001" s="173"/>
      <c r="KEF3001" s="741"/>
      <c r="KEG3001" s="137"/>
      <c r="KEH3001" s="583"/>
      <c r="KEI3001" s="538"/>
      <c r="KEJ3001" s="565"/>
      <c r="KEK3001" s="357"/>
      <c r="KEL3001" s="81"/>
      <c r="KEM3001" s="173"/>
      <c r="KEN3001" s="741"/>
      <c r="KEO3001" s="137"/>
      <c r="KEP3001" s="583"/>
      <c r="KEQ3001" s="538"/>
      <c r="KER3001" s="565"/>
      <c r="KES3001" s="357"/>
      <c r="KET3001" s="81"/>
      <c r="KEU3001" s="173"/>
      <c r="KEV3001" s="741"/>
      <c r="KEW3001" s="137"/>
      <c r="KEX3001" s="583"/>
      <c r="KEY3001" s="538"/>
      <c r="KEZ3001" s="565"/>
      <c r="KFA3001" s="357"/>
      <c r="KFB3001" s="81"/>
      <c r="KFC3001" s="173"/>
      <c r="KFD3001" s="741"/>
      <c r="KFE3001" s="137"/>
      <c r="KFF3001" s="583"/>
      <c r="KFG3001" s="538"/>
      <c r="KFH3001" s="565"/>
      <c r="KFI3001" s="357"/>
      <c r="KFJ3001" s="81"/>
      <c r="KFK3001" s="173"/>
      <c r="KFL3001" s="741"/>
      <c r="KFM3001" s="137"/>
      <c r="KFN3001" s="583"/>
      <c r="KFO3001" s="538"/>
      <c r="KFP3001" s="565"/>
      <c r="KFQ3001" s="357"/>
      <c r="KFR3001" s="81"/>
      <c r="KFS3001" s="173"/>
      <c r="KFT3001" s="741"/>
      <c r="KFU3001" s="137"/>
      <c r="KFV3001" s="583"/>
      <c r="KFW3001" s="538"/>
      <c r="KFX3001" s="565"/>
      <c r="KFY3001" s="357"/>
      <c r="KFZ3001" s="81"/>
      <c r="KGA3001" s="173"/>
      <c r="KGB3001" s="741"/>
      <c r="KGC3001" s="137"/>
      <c r="KGD3001" s="583"/>
      <c r="KGE3001" s="538"/>
      <c r="KGF3001" s="565"/>
      <c r="KGG3001" s="357"/>
      <c r="KGH3001" s="81"/>
      <c r="KGI3001" s="173"/>
      <c r="KGJ3001" s="741"/>
      <c r="KGK3001" s="137"/>
      <c r="KGL3001" s="583"/>
      <c r="KGM3001" s="538"/>
      <c r="KGN3001" s="565"/>
      <c r="KGO3001" s="357"/>
      <c r="KGP3001" s="81"/>
      <c r="KGQ3001" s="173"/>
      <c r="KGR3001" s="741"/>
      <c r="KGS3001" s="137"/>
      <c r="KGT3001" s="583"/>
      <c r="KGU3001" s="538"/>
      <c r="KGV3001" s="565"/>
      <c r="KGW3001" s="357"/>
      <c r="KGX3001" s="81"/>
      <c r="KGY3001" s="173"/>
      <c r="KGZ3001" s="741"/>
      <c r="KHA3001" s="137"/>
      <c r="KHB3001" s="583"/>
      <c r="KHC3001" s="538"/>
      <c r="KHD3001" s="565"/>
      <c r="KHE3001" s="357"/>
      <c r="KHF3001" s="81"/>
      <c r="KHG3001" s="173"/>
      <c r="KHH3001" s="741"/>
      <c r="KHI3001" s="137"/>
      <c r="KHJ3001" s="583"/>
      <c r="KHK3001" s="538"/>
      <c r="KHL3001" s="565"/>
      <c r="KHM3001" s="357"/>
      <c r="KHN3001" s="81"/>
      <c r="KHO3001" s="173"/>
      <c r="KHP3001" s="741"/>
      <c r="KHQ3001" s="137"/>
      <c r="KHR3001" s="583"/>
      <c r="KHS3001" s="538"/>
      <c r="KHT3001" s="565"/>
      <c r="KHU3001" s="357"/>
      <c r="KHV3001" s="81"/>
      <c r="KHW3001" s="173"/>
      <c r="KHX3001" s="741"/>
      <c r="KHY3001" s="137"/>
      <c r="KHZ3001" s="583"/>
      <c r="KIA3001" s="538"/>
      <c r="KIB3001" s="565"/>
      <c r="KIC3001" s="357"/>
      <c r="KID3001" s="81"/>
      <c r="KIE3001" s="173"/>
      <c r="KIF3001" s="741"/>
      <c r="KIG3001" s="137"/>
      <c r="KIH3001" s="583"/>
      <c r="KII3001" s="538"/>
      <c r="KIJ3001" s="565"/>
      <c r="KIK3001" s="357"/>
      <c r="KIL3001" s="81"/>
      <c r="KIM3001" s="173"/>
      <c r="KIN3001" s="741"/>
      <c r="KIO3001" s="137"/>
      <c r="KIP3001" s="583"/>
      <c r="KIQ3001" s="538"/>
      <c r="KIR3001" s="565"/>
      <c r="KIS3001" s="357"/>
      <c r="KIT3001" s="81"/>
      <c r="KIU3001" s="173"/>
      <c r="KIV3001" s="741"/>
      <c r="KIW3001" s="137"/>
      <c r="KIX3001" s="583"/>
      <c r="KIY3001" s="538"/>
      <c r="KIZ3001" s="565"/>
      <c r="KJA3001" s="357"/>
      <c r="KJB3001" s="81"/>
      <c r="KJC3001" s="173"/>
      <c r="KJD3001" s="741"/>
      <c r="KJE3001" s="137"/>
      <c r="KJF3001" s="583"/>
      <c r="KJG3001" s="538"/>
      <c r="KJH3001" s="565"/>
      <c r="KJI3001" s="357"/>
      <c r="KJJ3001" s="81"/>
      <c r="KJK3001" s="173"/>
      <c r="KJL3001" s="741"/>
      <c r="KJM3001" s="137"/>
      <c r="KJN3001" s="583"/>
      <c r="KJO3001" s="538"/>
      <c r="KJP3001" s="565"/>
      <c r="KJQ3001" s="357"/>
      <c r="KJR3001" s="81"/>
      <c r="KJS3001" s="173"/>
      <c r="KJT3001" s="741"/>
      <c r="KJU3001" s="137"/>
      <c r="KJV3001" s="583"/>
      <c r="KJW3001" s="538"/>
      <c r="KJX3001" s="565"/>
      <c r="KJY3001" s="357"/>
      <c r="KJZ3001" s="81"/>
      <c r="KKA3001" s="173"/>
      <c r="KKB3001" s="741"/>
      <c r="KKC3001" s="137"/>
      <c r="KKD3001" s="583"/>
      <c r="KKE3001" s="538"/>
      <c r="KKF3001" s="565"/>
      <c r="KKG3001" s="357"/>
      <c r="KKH3001" s="81"/>
      <c r="KKI3001" s="173"/>
      <c r="KKJ3001" s="741"/>
      <c r="KKK3001" s="137"/>
      <c r="KKL3001" s="583"/>
      <c r="KKM3001" s="538"/>
      <c r="KKN3001" s="565"/>
      <c r="KKO3001" s="357"/>
      <c r="KKP3001" s="81"/>
      <c r="KKQ3001" s="173"/>
      <c r="KKR3001" s="741"/>
      <c r="KKS3001" s="137"/>
      <c r="KKT3001" s="583"/>
      <c r="KKU3001" s="538"/>
      <c r="KKV3001" s="565"/>
      <c r="KKW3001" s="357"/>
      <c r="KKX3001" s="81"/>
      <c r="KKY3001" s="173"/>
      <c r="KKZ3001" s="741"/>
      <c r="KLA3001" s="137"/>
      <c r="KLB3001" s="583"/>
      <c r="KLC3001" s="538"/>
      <c r="KLD3001" s="565"/>
      <c r="KLE3001" s="357"/>
      <c r="KLF3001" s="81"/>
      <c r="KLG3001" s="173"/>
      <c r="KLH3001" s="741"/>
      <c r="KLI3001" s="137"/>
      <c r="KLJ3001" s="583"/>
      <c r="KLK3001" s="538"/>
      <c r="KLL3001" s="565"/>
      <c r="KLM3001" s="357"/>
      <c r="KLN3001" s="81"/>
      <c r="KLO3001" s="173"/>
      <c r="KLP3001" s="741"/>
      <c r="KLQ3001" s="137"/>
      <c r="KLR3001" s="583"/>
      <c r="KLS3001" s="538"/>
      <c r="KLT3001" s="565"/>
      <c r="KLU3001" s="357"/>
      <c r="KLV3001" s="81"/>
      <c r="KLW3001" s="173"/>
      <c r="KLX3001" s="741"/>
      <c r="KLY3001" s="137"/>
      <c r="KLZ3001" s="583"/>
      <c r="KMA3001" s="538"/>
      <c r="KMB3001" s="565"/>
      <c r="KMC3001" s="357"/>
      <c r="KMD3001" s="81"/>
      <c r="KME3001" s="173"/>
      <c r="KMF3001" s="741"/>
      <c r="KMG3001" s="137"/>
      <c r="KMH3001" s="583"/>
      <c r="KMI3001" s="538"/>
      <c r="KMJ3001" s="565"/>
      <c r="KMK3001" s="357"/>
      <c r="KML3001" s="81"/>
      <c r="KMM3001" s="173"/>
      <c r="KMN3001" s="741"/>
      <c r="KMO3001" s="137"/>
      <c r="KMP3001" s="583"/>
      <c r="KMQ3001" s="538"/>
      <c r="KMR3001" s="565"/>
      <c r="KMS3001" s="357"/>
      <c r="KMT3001" s="81"/>
      <c r="KMU3001" s="173"/>
      <c r="KMV3001" s="741"/>
      <c r="KMW3001" s="137"/>
      <c r="KMX3001" s="583"/>
      <c r="KMY3001" s="538"/>
      <c r="KMZ3001" s="565"/>
      <c r="KNA3001" s="357"/>
      <c r="KNB3001" s="81"/>
      <c r="KNC3001" s="173"/>
      <c r="KND3001" s="741"/>
      <c r="KNE3001" s="137"/>
      <c r="KNF3001" s="583"/>
      <c r="KNG3001" s="538"/>
      <c r="KNH3001" s="565"/>
      <c r="KNI3001" s="357"/>
      <c r="KNJ3001" s="81"/>
      <c r="KNK3001" s="173"/>
      <c r="KNL3001" s="741"/>
      <c r="KNM3001" s="137"/>
      <c r="KNN3001" s="583"/>
      <c r="KNO3001" s="538"/>
      <c r="KNP3001" s="565"/>
      <c r="KNQ3001" s="357"/>
      <c r="KNR3001" s="81"/>
      <c r="KNS3001" s="173"/>
      <c r="KNT3001" s="741"/>
      <c r="KNU3001" s="137"/>
      <c r="KNV3001" s="583"/>
      <c r="KNW3001" s="538"/>
      <c r="KNX3001" s="565"/>
      <c r="KNY3001" s="357"/>
      <c r="KNZ3001" s="81"/>
      <c r="KOA3001" s="173"/>
      <c r="KOB3001" s="741"/>
      <c r="KOC3001" s="137"/>
      <c r="KOD3001" s="583"/>
      <c r="KOE3001" s="538"/>
      <c r="KOF3001" s="565"/>
      <c r="KOG3001" s="357"/>
      <c r="KOH3001" s="81"/>
      <c r="KOI3001" s="173"/>
      <c r="KOJ3001" s="741"/>
      <c r="KOK3001" s="137"/>
      <c r="KOL3001" s="583"/>
      <c r="KOM3001" s="538"/>
      <c r="KON3001" s="565"/>
      <c r="KOO3001" s="357"/>
      <c r="KOP3001" s="81"/>
      <c r="KOQ3001" s="173"/>
      <c r="KOR3001" s="741"/>
      <c r="KOS3001" s="137"/>
      <c r="KOT3001" s="583"/>
      <c r="KOU3001" s="538"/>
      <c r="KOV3001" s="565"/>
      <c r="KOW3001" s="357"/>
      <c r="KOX3001" s="81"/>
      <c r="KOY3001" s="173"/>
      <c r="KOZ3001" s="741"/>
      <c r="KPA3001" s="137"/>
      <c r="KPB3001" s="583"/>
      <c r="KPC3001" s="538"/>
      <c r="KPD3001" s="565"/>
      <c r="KPE3001" s="357"/>
      <c r="KPF3001" s="81"/>
      <c r="KPG3001" s="173"/>
      <c r="KPH3001" s="741"/>
      <c r="KPI3001" s="137"/>
      <c r="KPJ3001" s="583"/>
      <c r="KPK3001" s="538"/>
      <c r="KPL3001" s="565"/>
      <c r="KPM3001" s="357"/>
      <c r="KPN3001" s="81"/>
      <c r="KPO3001" s="173"/>
      <c r="KPP3001" s="741"/>
      <c r="KPQ3001" s="137"/>
      <c r="KPR3001" s="583"/>
      <c r="KPS3001" s="538"/>
      <c r="KPT3001" s="565"/>
      <c r="KPU3001" s="357"/>
      <c r="KPV3001" s="81"/>
      <c r="KPW3001" s="173"/>
      <c r="KPX3001" s="741"/>
      <c r="KPY3001" s="137"/>
      <c r="KPZ3001" s="583"/>
      <c r="KQA3001" s="538"/>
      <c r="KQB3001" s="565"/>
      <c r="KQC3001" s="357"/>
      <c r="KQD3001" s="81"/>
      <c r="KQE3001" s="173"/>
      <c r="KQF3001" s="741"/>
      <c r="KQG3001" s="137"/>
      <c r="KQH3001" s="583"/>
      <c r="KQI3001" s="538"/>
      <c r="KQJ3001" s="565"/>
      <c r="KQK3001" s="357"/>
      <c r="KQL3001" s="81"/>
      <c r="KQM3001" s="173"/>
      <c r="KQN3001" s="741"/>
      <c r="KQO3001" s="137"/>
      <c r="KQP3001" s="583"/>
      <c r="KQQ3001" s="538"/>
      <c r="KQR3001" s="565"/>
      <c r="KQS3001" s="357"/>
      <c r="KQT3001" s="81"/>
      <c r="KQU3001" s="173"/>
      <c r="KQV3001" s="741"/>
      <c r="KQW3001" s="137"/>
      <c r="KQX3001" s="583"/>
      <c r="KQY3001" s="538"/>
      <c r="KQZ3001" s="565"/>
      <c r="KRA3001" s="357"/>
      <c r="KRB3001" s="81"/>
      <c r="KRC3001" s="173"/>
      <c r="KRD3001" s="741"/>
      <c r="KRE3001" s="137"/>
      <c r="KRF3001" s="583"/>
      <c r="KRG3001" s="538"/>
      <c r="KRH3001" s="565"/>
      <c r="KRI3001" s="357"/>
      <c r="KRJ3001" s="81"/>
      <c r="KRK3001" s="173"/>
      <c r="KRL3001" s="741"/>
      <c r="KRM3001" s="137"/>
      <c r="KRN3001" s="583"/>
      <c r="KRO3001" s="538"/>
      <c r="KRP3001" s="565"/>
      <c r="KRQ3001" s="357"/>
      <c r="KRR3001" s="81"/>
      <c r="KRS3001" s="173"/>
      <c r="KRT3001" s="741"/>
      <c r="KRU3001" s="137"/>
      <c r="KRV3001" s="583"/>
      <c r="KRW3001" s="538"/>
      <c r="KRX3001" s="565"/>
      <c r="KRY3001" s="357"/>
      <c r="KRZ3001" s="81"/>
      <c r="KSA3001" s="173"/>
      <c r="KSB3001" s="741"/>
      <c r="KSC3001" s="137"/>
      <c r="KSD3001" s="583"/>
      <c r="KSE3001" s="538"/>
      <c r="KSF3001" s="565"/>
      <c r="KSG3001" s="357"/>
      <c r="KSH3001" s="81"/>
      <c r="KSI3001" s="173"/>
      <c r="KSJ3001" s="741"/>
      <c r="KSK3001" s="137"/>
      <c r="KSL3001" s="583"/>
      <c r="KSM3001" s="538"/>
      <c r="KSN3001" s="565"/>
      <c r="KSO3001" s="357"/>
      <c r="KSP3001" s="81"/>
      <c r="KSQ3001" s="173"/>
      <c r="KSR3001" s="741"/>
      <c r="KSS3001" s="137"/>
      <c r="KST3001" s="583"/>
      <c r="KSU3001" s="538"/>
      <c r="KSV3001" s="565"/>
      <c r="KSW3001" s="357"/>
      <c r="KSX3001" s="81"/>
      <c r="KSY3001" s="173"/>
      <c r="KSZ3001" s="741"/>
      <c r="KTA3001" s="137"/>
      <c r="KTB3001" s="583"/>
      <c r="KTC3001" s="538"/>
      <c r="KTD3001" s="565"/>
      <c r="KTE3001" s="357"/>
      <c r="KTF3001" s="81"/>
      <c r="KTG3001" s="173"/>
      <c r="KTH3001" s="741"/>
      <c r="KTI3001" s="137"/>
      <c r="KTJ3001" s="583"/>
      <c r="KTK3001" s="538"/>
      <c r="KTL3001" s="565"/>
      <c r="KTM3001" s="357"/>
      <c r="KTN3001" s="81"/>
      <c r="KTO3001" s="173"/>
      <c r="KTP3001" s="741"/>
      <c r="KTQ3001" s="137"/>
      <c r="KTR3001" s="583"/>
      <c r="KTS3001" s="538"/>
      <c r="KTT3001" s="565"/>
      <c r="KTU3001" s="357"/>
      <c r="KTV3001" s="81"/>
      <c r="KTW3001" s="173"/>
      <c r="KTX3001" s="741"/>
      <c r="KTY3001" s="137"/>
      <c r="KTZ3001" s="583"/>
      <c r="KUA3001" s="538"/>
      <c r="KUB3001" s="565"/>
      <c r="KUC3001" s="357"/>
      <c r="KUD3001" s="81"/>
      <c r="KUE3001" s="173"/>
      <c r="KUF3001" s="741"/>
      <c r="KUG3001" s="137"/>
      <c r="KUH3001" s="583"/>
      <c r="KUI3001" s="538"/>
      <c r="KUJ3001" s="565"/>
      <c r="KUK3001" s="357"/>
      <c r="KUL3001" s="81"/>
      <c r="KUM3001" s="173"/>
      <c r="KUN3001" s="741"/>
      <c r="KUO3001" s="137"/>
      <c r="KUP3001" s="583"/>
      <c r="KUQ3001" s="538"/>
      <c r="KUR3001" s="565"/>
      <c r="KUS3001" s="357"/>
      <c r="KUT3001" s="81"/>
      <c r="KUU3001" s="173"/>
      <c r="KUV3001" s="741"/>
      <c r="KUW3001" s="137"/>
      <c r="KUX3001" s="583"/>
      <c r="KUY3001" s="538"/>
      <c r="KUZ3001" s="565"/>
      <c r="KVA3001" s="357"/>
      <c r="KVB3001" s="81"/>
      <c r="KVC3001" s="173"/>
      <c r="KVD3001" s="741"/>
      <c r="KVE3001" s="137"/>
      <c r="KVF3001" s="583"/>
      <c r="KVG3001" s="538"/>
      <c r="KVH3001" s="565"/>
      <c r="KVI3001" s="357"/>
      <c r="KVJ3001" s="81"/>
      <c r="KVK3001" s="173"/>
      <c r="KVL3001" s="741"/>
      <c r="KVM3001" s="137"/>
      <c r="KVN3001" s="583"/>
      <c r="KVO3001" s="538"/>
      <c r="KVP3001" s="565"/>
      <c r="KVQ3001" s="357"/>
      <c r="KVR3001" s="81"/>
      <c r="KVS3001" s="173"/>
      <c r="KVT3001" s="741"/>
      <c r="KVU3001" s="137"/>
      <c r="KVV3001" s="583"/>
      <c r="KVW3001" s="538"/>
      <c r="KVX3001" s="565"/>
      <c r="KVY3001" s="357"/>
      <c r="KVZ3001" s="81"/>
      <c r="KWA3001" s="173"/>
      <c r="KWB3001" s="741"/>
      <c r="KWC3001" s="137"/>
      <c r="KWD3001" s="583"/>
      <c r="KWE3001" s="538"/>
      <c r="KWF3001" s="565"/>
      <c r="KWG3001" s="357"/>
      <c r="KWH3001" s="81"/>
      <c r="KWI3001" s="173"/>
      <c r="KWJ3001" s="741"/>
      <c r="KWK3001" s="137"/>
      <c r="KWL3001" s="583"/>
      <c r="KWM3001" s="538"/>
      <c r="KWN3001" s="565"/>
      <c r="KWO3001" s="357"/>
      <c r="KWP3001" s="81"/>
      <c r="KWQ3001" s="173"/>
      <c r="KWR3001" s="741"/>
      <c r="KWS3001" s="137"/>
      <c r="KWT3001" s="583"/>
      <c r="KWU3001" s="538"/>
      <c r="KWV3001" s="565"/>
      <c r="KWW3001" s="357"/>
      <c r="KWX3001" s="81"/>
      <c r="KWY3001" s="173"/>
      <c r="KWZ3001" s="741"/>
      <c r="KXA3001" s="137"/>
      <c r="KXB3001" s="583"/>
      <c r="KXC3001" s="538"/>
      <c r="KXD3001" s="565"/>
      <c r="KXE3001" s="357"/>
      <c r="KXF3001" s="81"/>
      <c r="KXG3001" s="173"/>
      <c r="KXH3001" s="741"/>
      <c r="KXI3001" s="137"/>
      <c r="KXJ3001" s="583"/>
      <c r="KXK3001" s="538"/>
      <c r="KXL3001" s="565"/>
      <c r="KXM3001" s="357"/>
      <c r="KXN3001" s="81"/>
      <c r="KXO3001" s="173"/>
      <c r="KXP3001" s="741"/>
      <c r="KXQ3001" s="137"/>
      <c r="KXR3001" s="583"/>
      <c r="KXS3001" s="538"/>
      <c r="KXT3001" s="565"/>
      <c r="KXU3001" s="357"/>
      <c r="KXV3001" s="81"/>
      <c r="KXW3001" s="173"/>
      <c r="KXX3001" s="741"/>
      <c r="KXY3001" s="137"/>
      <c r="KXZ3001" s="583"/>
      <c r="KYA3001" s="538"/>
      <c r="KYB3001" s="565"/>
      <c r="KYC3001" s="357"/>
      <c r="KYD3001" s="81"/>
      <c r="KYE3001" s="173"/>
      <c r="KYF3001" s="741"/>
      <c r="KYG3001" s="137"/>
      <c r="KYH3001" s="583"/>
      <c r="KYI3001" s="538"/>
      <c r="KYJ3001" s="565"/>
      <c r="KYK3001" s="357"/>
      <c r="KYL3001" s="81"/>
      <c r="KYM3001" s="173"/>
      <c r="KYN3001" s="741"/>
      <c r="KYO3001" s="137"/>
      <c r="KYP3001" s="583"/>
      <c r="KYQ3001" s="538"/>
      <c r="KYR3001" s="565"/>
      <c r="KYS3001" s="357"/>
      <c r="KYT3001" s="81"/>
      <c r="KYU3001" s="173"/>
      <c r="KYV3001" s="741"/>
      <c r="KYW3001" s="137"/>
      <c r="KYX3001" s="583"/>
      <c r="KYY3001" s="538"/>
      <c r="KYZ3001" s="565"/>
      <c r="KZA3001" s="357"/>
      <c r="KZB3001" s="81"/>
      <c r="KZC3001" s="173"/>
      <c r="KZD3001" s="741"/>
      <c r="KZE3001" s="137"/>
      <c r="KZF3001" s="583"/>
      <c r="KZG3001" s="538"/>
      <c r="KZH3001" s="565"/>
      <c r="KZI3001" s="357"/>
      <c r="KZJ3001" s="81"/>
      <c r="KZK3001" s="173"/>
      <c r="KZL3001" s="741"/>
      <c r="KZM3001" s="137"/>
      <c r="KZN3001" s="583"/>
      <c r="KZO3001" s="538"/>
      <c r="KZP3001" s="565"/>
      <c r="KZQ3001" s="357"/>
      <c r="KZR3001" s="81"/>
      <c r="KZS3001" s="173"/>
      <c r="KZT3001" s="741"/>
      <c r="KZU3001" s="137"/>
      <c r="KZV3001" s="583"/>
      <c r="KZW3001" s="538"/>
      <c r="KZX3001" s="565"/>
      <c r="KZY3001" s="357"/>
      <c r="KZZ3001" s="81"/>
      <c r="LAA3001" s="173"/>
      <c r="LAB3001" s="741"/>
      <c r="LAC3001" s="137"/>
      <c r="LAD3001" s="583"/>
      <c r="LAE3001" s="538"/>
      <c r="LAF3001" s="565"/>
      <c r="LAG3001" s="357"/>
      <c r="LAH3001" s="81"/>
      <c r="LAI3001" s="173"/>
      <c r="LAJ3001" s="741"/>
      <c r="LAK3001" s="137"/>
      <c r="LAL3001" s="583"/>
      <c r="LAM3001" s="538"/>
      <c r="LAN3001" s="565"/>
      <c r="LAO3001" s="357"/>
      <c r="LAP3001" s="81"/>
      <c r="LAQ3001" s="173"/>
      <c r="LAR3001" s="741"/>
      <c r="LAS3001" s="137"/>
      <c r="LAT3001" s="583"/>
      <c r="LAU3001" s="538"/>
      <c r="LAV3001" s="565"/>
      <c r="LAW3001" s="357"/>
      <c r="LAX3001" s="81"/>
      <c r="LAY3001" s="173"/>
      <c r="LAZ3001" s="741"/>
      <c r="LBA3001" s="137"/>
      <c r="LBB3001" s="583"/>
      <c r="LBC3001" s="538"/>
      <c r="LBD3001" s="565"/>
      <c r="LBE3001" s="357"/>
      <c r="LBF3001" s="81"/>
      <c r="LBG3001" s="173"/>
      <c r="LBH3001" s="741"/>
      <c r="LBI3001" s="137"/>
      <c r="LBJ3001" s="583"/>
      <c r="LBK3001" s="538"/>
      <c r="LBL3001" s="565"/>
      <c r="LBM3001" s="357"/>
      <c r="LBN3001" s="81"/>
      <c r="LBO3001" s="173"/>
      <c r="LBP3001" s="741"/>
      <c r="LBQ3001" s="137"/>
      <c r="LBR3001" s="583"/>
      <c r="LBS3001" s="538"/>
      <c r="LBT3001" s="565"/>
      <c r="LBU3001" s="357"/>
      <c r="LBV3001" s="81"/>
      <c r="LBW3001" s="173"/>
      <c r="LBX3001" s="741"/>
      <c r="LBY3001" s="137"/>
      <c r="LBZ3001" s="583"/>
      <c r="LCA3001" s="538"/>
      <c r="LCB3001" s="565"/>
      <c r="LCC3001" s="357"/>
      <c r="LCD3001" s="81"/>
      <c r="LCE3001" s="173"/>
      <c r="LCF3001" s="741"/>
      <c r="LCG3001" s="137"/>
      <c r="LCH3001" s="583"/>
      <c r="LCI3001" s="538"/>
      <c r="LCJ3001" s="565"/>
      <c r="LCK3001" s="357"/>
      <c r="LCL3001" s="81"/>
      <c r="LCM3001" s="173"/>
      <c r="LCN3001" s="741"/>
      <c r="LCO3001" s="137"/>
      <c r="LCP3001" s="583"/>
      <c r="LCQ3001" s="538"/>
      <c r="LCR3001" s="565"/>
      <c r="LCS3001" s="357"/>
      <c r="LCT3001" s="81"/>
      <c r="LCU3001" s="173"/>
      <c r="LCV3001" s="741"/>
      <c r="LCW3001" s="137"/>
      <c r="LCX3001" s="583"/>
      <c r="LCY3001" s="538"/>
      <c r="LCZ3001" s="565"/>
      <c r="LDA3001" s="357"/>
      <c r="LDB3001" s="81"/>
      <c r="LDC3001" s="173"/>
      <c r="LDD3001" s="741"/>
      <c r="LDE3001" s="137"/>
      <c r="LDF3001" s="583"/>
      <c r="LDG3001" s="538"/>
      <c r="LDH3001" s="565"/>
      <c r="LDI3001" s="357"/>
      <c r="LDJ3001" s="81"/>
      <c r="LDK3001" s="173"/>
      <c r="LDL3001" s="741"/>
      <c r="LDM3001" s="137"/>
      <c r="LDN3001" s="583"/>
      <c r="LDO3001" s="538"/>
      <c r="LDP3001" s="565"/>
      <c r="LDQ3001" s="357"/>
      <c r="LDR3001" s="81"/>
      <c r="LDS3001" s="173"/>
      <c r="LDT3001" s="741"/>
      <c r="LDU3001" s="137"/>
      <c r="LDV3001" s="583"/>
      <c r="LDW3001" s="538"/>
      <c r="LDX3001" s="565"/>
      <c r="LDY3001" s="357"/>
      <c r="LDZ3001" s="81"/>
      <c r="LEA3001" s="173"/>
      <c r="LEB3001" s="741"/>
      <c r="LEC3001" s="137"/>
      <c r="LED3001" s="583"/>
      <c r="LEE3001" s="538"/>
      <c r="LEF3001" s="565"/>
      <c r="LEG3001" s="357"/>
      <c r="LEH3001" s="81"/>
      <c r="LEI3001" s="173"/>
      <c r="LEJ3001" s="741"/>
      <c r="LEK3001" s="137"/>
      <c r="LEL3001" s="583"/>
      <c r="LEM3001" s="538"/>
      <c r="LEN3001" s="565"/>
      <c r="LEO3001" s="357"/>
      <c r="LEP3001" s="81"/>
      <c r="LEQ3001" s="173"/>
      <c r="LER3001" s="741"/>
      <c r="LES3001" s="137"/>
      <c r="LET3001" s="583"/>
      <c r="LEU3001" s="538"/>
      <c r="LEV3001" s="565"/>
      <c r="LEW3001" s="357"/>
      <c r="LEX3001" s="81"/>
      <c r="LEY3001" s="173"/>
      <c r="LEZ3001" s="741"/>
      <c r="LFA3001" s="137"/>
      <c r="LFB3001" s="583"/>
      <c r="LFC3001" s="538"/>
      <c r="LFD3001" s="565"/>
      <c r="LFE3001" s="357"/>
      <c r="LFF3001" s="81"/>
      <c r="LFG3001" s="173"/>
      <c r="LFH3001" s="741"/>
      <c r="LFI3001" s="137"/>
      <c r="LFJ3001" s="583"/>
      <c r="LFK3001" s="538"/>
      <c r="LFL3001" s="565"/>
      <c r="LFM3001" s="357"/>
      <c r="LFN3001" s="81"/>
      <c r="LFO3001" s="173"/>
      <c r="LFP3001" s="741"/>
      <c r="LFQ3001" s="137"/>
      <c r="LFR3001" s="583"/>
      <c r="LFS3001" s="538"/>
      <c r="LFT3001" s="565"/>
      <c r="LFU3001" s="357"/>
      <c r="LFV3001" s="81"/>
      <c r="LFW3001" s="173"/>
      <c r="LFX3001" s="741"/>
      <c r="LFY3001" s="137"/>
      <c r="LFZ3001" s="583"/>
      <c r="LGA3001" s="538"/>
      <c r="LGB3001" s="565"/>
      <c r="LGC3001" s="357"/>
      <c r="LGD3001" s="81"/>
      <c r="LGE3001" s="173"/>
      <c r="LGF3001" s="741"/>
      <c r="LGG3001" s="137"/>
      <c r="LGH3001" s="583"/>
      <c r="LGI3001" s="538"/>
      <c r="LGJ3001" s="565"/>
      <c r="LGK3001" s="357"/>
      <c r="LGL3001" s="81"/>
      <c r="LGM3001" s="173"/>
      <c r="LGN3001" s="741"/>
      <c r="LGO3001" s="137"/>
      <c r="LGP3001" s="583"/>
      <c r="LGQ3001" s="538"/>
      <c r="LGR3001" s="565"/>
      <c r="LGS3001" s="357"/>
      <c r="LGT3001" s="81"/>
      <c r="LGU3001" s="173"/>
      <c r="LGV3001" s="741"/>
      <c r="LGW3001" s="137"/>
      <c r="LGX3001" s="583"/>
      <c r="LGY3001" s="538"/>
      <c r="LGZ3001" s="565"/>
      <c r="LHA3001" s="357"/>
      <c r="LHB3001" s="81"/>
      <c r="LHC3001" s="173"/>
      <c r="LHD3001" s="741"/>
      <c r="LHE3001" s="137"/>
      <c r="LHF3001" s="583"/>
      <c r="LHG3001" s="538"/>
      <c r="LHH3001" s="565"/>
      <c r="LHI3001" s="357"/>
      <c r="LHJ3001" s="81"/>
      <c r="LHK3001" s="173"/>
      <c r="LHL3001" s="741"/>
      <c r="LHM3001" s="137"/>
      <c r="LHN3001" s="583"/>
      <c r="LHO3001" s="538"/>
      <c r="LHP3001" s="565"/>
      <c r="LHQ3001" s="357"/>
      <c r="LHR3001" s="81"/>
      <c r="LHS3001" s="173"/>
      <c r="LHT3001" s="741"/>
      <c r="LHU3001" s="137"/>
      <c r="LHV3001" s="583"/>
      <c r="LHW3001" s="538"/>
      <c r="LHX3001" s="565"/>
      <c r="LHY3001" s="357"/>
      <c r="LHZ3001" s="81"/>
      <c r="LIA3001" s="173"/>
      <c r="LIB3001" s="741"/>
      <c r="LIC3001" s="137"/>
      <c r="LID3001" s="583"/>
      <c r="LIE3001" s="538"/>
      <c r="LIF3001" s="565"/>
      <c r="LIG3001" s="357"/>
      <c r="LIH3001" s="81"/>
      <c r="LII3001" s="173"/>
      <c r="LIJ3001" s="741"/>
      <c r="LIK3001" s="137"/>
      <c r="LIL3001" s="583"/>
      <c r="LIM3001" s="538"/>
      <c r="LIN3001" s="565"/>
      <c r="LIO3001" s="357"/>
      <c r="LIP3001" s="81"/>
      <c r="LIQ3001" s="173"/>
      <c r="LIR3001" s="741"/>
      <c r="LIS3001" s="137"/>
      <c r="LIT3001" s="583"/>
      <c r="LIU3001" s="538"/>
      <c r="LIV3001" s="565"/>
      <c r="LIW3001" s="357"/>
      <c r="LIX3001" s="81"/>
      <c r="LIY3001" s="173"/>
      <c r="LIZ3001" s="741"/>
      <c r="LJA3001" s="137"/>
      <c r="LJB3001" s="583"/>
      <c r="LJC3001" s="538"/>
      <c r="LJD3001" s="565"/>
      <c r="LJE3001" s="357"/>
      <c r="LJF3001" s="81"/>
      <c r="LJG3001" s="173"/>
      <c r="LJH3001" s="741"/>
      <c r="LJI3001" s="137"/>
      <c r="LJJ3001" s="583"/>
      <c r="LJK3001" s="538"/>
      <c r="LJL3001" s="565"/>
      <c r="LJM3001" s="357"/>
      <c r="LJN3001" s="81"/>
      <c r="LJO3001" s="173"/>
      <c r="LJP3001" s="741"/>
      <c r="LJQ3001" s="137"/>
      <c r="LJR3001" s="583"/>
      <c r="LJS3001" s="538"/>
      <c r="LJT3001" s="565"/>
      <c r="LJU3001" s="357"/>
      <c r="LJV3001" s="81"/>
      <c r="LJW3001" s="173"/>
      <c r="LJX3001" s="741"/>
      <c r="LJY3001" s="137"/>
      <c r="LJZ3001" s="583"/>
      <c r="LKA3001" s="538"/>
      <c r="LKB3001" s="565"/>
      <c r="LKC3001" s="357"/>
      <c r="LKD3001" s="81"/>
      <c r="LKE3001" s="173"/>
      <c r="LKF3001" s="741"/>
      <c r="LKG3001" s="137"/>
      <c r="LKH3001" s="583"/>
      <c r="LKI3001" s="538"/>
      <c r="LKJ3001" s="565"/>
      <c r="LKK3001" s="357"/>
      <c r="LKL3001" s="81"/>
      <c r="LKM3001" s="173"/>
      <c r="LKN3001" s="741"/>
      <c r="LKO3001" s="137"/>
      <c r="LKP3001" s="583"/>
      <c r="LKQ3001" s="538"/>
      <c r="LKR3001" s="565"/>
      <c r="LKS3001" s="357"/>
      <c r="LKT3001" s="81"/>
      <c r="LKU3001" s="173"/>
      <c r="LKV3001" s="741"/>
      <c r="LKW3001" s="137"/>
      <c r="LKX3001" s="583"/>
      <c r="LKY3001" s="538"/>
      <c r="LKZ3001" s="565"/>
      <c r="LLA3001" s="357"/>
      <c r="LLB3001" s="81"/>
      <c r="LLC3001" s="173"/>
      <c r="LLD3001" s="741"/>
      <c r="LLE3001" s="137"/>
      <c r="LLF3001" s="583"/>
      <c r="LLG3001" s="538"/>
      <c r="LLH3001" s="565"/>
      <c r="LLI3001" s="357"/>
      <c r="LLJ3001" s="81"/>
      <c r="LLK3001" s="173"/>
      <c r="LLL3001" s="741"/>
      <c r="LLM3001" s="137"/>
      <c r="LLN3001" s="583"/>
      <c r="LLO3001" s="538"/>
      <c r="LLP3001" s="565"/>
      <c r="LLQ3001" s="357"/>
      <c r="LLR3001" s="81"/>
      <c r="LLS3001" s="173"/>
      <c r="LLT3001" s="741"/>
      <c r="LLU3001" s="137"/>
      <c r="LLV3001" s="583"/>
      <c r="LLW3001" s="538"/>
      <c r="LLX3001" s="565"/>
      <c r="LLY3001" s="357"/>
      <c r="LLZ3001" s="81"/>
      <c r="LMA3001" s="173"/>
      <c r="LMB3001" s="741"/>
      <c r="LMC3001" s="137"/>
      <c r="LMD3001" s="583"/>
      <c r="LME3001" s="538"/>
      <c r="LMF3001" s="565"/>
      <c r="LMG3001" s="357"/>
      <c r="LMH3001" s="81"/>
      <c r="LMI3001" s="173"/>
      <c r="LMJ3001" s="741"/>
      <c r="LMK3001" s="137"/>
      <c r="LML3001" s="583"/>
      <c r="LMM3001" s="538"/>
      <c r="LMN3001" s="565"/>
      <c r="LMO3001" s="357"/>
      <c r="LMP3001" s="81"/>
      <c r="LMQ3001" s="173"/>
      <c r="LMR3001" s="741"/>
      <c r="LMS3001" s="137"/>
      <c r="LMT3001" s="583"/>
      <c r="LMU3001" s="538"/>
      <c r="LMV3001" s="565"/>
      <c r="LMW3001" s="357"/>
      <c r="LMX3001" s="81"/>
      <c r="LMY3001" s="173"/>
      <c r="LMZ3001" s="741"/>
      <c r="LNA3001" s="137"/>
      <c r="LNB3001" s="583"/>
      <c r="LNC3001" s="538"/>
      <c r="LND3001" s="565"/>
      <c r="LNE3001" s="357"/>
      <c r="LNF3001" s="81"/>
      <c r="LNG3001" s="173"/>
      <c r="LNH3001" s="741"/>
      <c r="LNI3001" s="137"/>
      <c r="LNJ3001" s="583"/>
      <c r="LNK3001" s="538"/>
      <c r="LNL3001" s="565"/>
      <c r="LNM3001" s="357"/>
      <c r="LNN3001" s="81"/>
      <c r="LNO3001" s="173"/>
      <c r="LNP3001" s="741"/>
      <c r="LNQ3001" s="137"/>
      <c r="LNR3001" s="583"/>
      <c r="LNS3001" s="538"/>
      <c r="LNT3001" s="565"/>
      <c r="LNU3001" s="357"/>
      <c r="LNV3001" s="81"/>
      <c r="LNW3001" s="173"/>
      <c r="LNX3001" s="741"/>
      <c r="LNY3001" s="137"/>
      <c r="LNZ3001" s="583"/>
      <c r="LOA3001" s="538"/>
      <c r="LOB3001" s="565"/>
      <c r="LOC3001" s="357"/>
      <c r="LOD3001" s="81"/>
      <c r="LOE3001" s="173"/>
      <c r="LOF3001" s="741"/>
      <c r="LOG3001" s="137"/>
      <c r="LOH3001" s="583"/>
      <c r="LOI3001" s="538"/>
      <c r="LOJ3001" s="565"/>
      <c r="LOK3001" s="357"/>
      <c r="LOL3001" s="81"/>
      <c r="LOM3001" s="173"/>
      <c r="LON3001" s="741"/>
      <c r="LOO3001" s="137"/>
      <c r="LOP3001" s="583"/>
      <c r="LOQ3001" s="538"/>
      <c r="LOR3001" s="565"/>
      <c r="LOS3001" s="357"/>
      <c r="LOT3001" s="81"/>
      <c r="LOU3001" s="173"/>
      <c r="LOV3001" s="741"/>
      <c r="LOW3001" s="137"/>
      <c r="LOX3001" s="583"/>
      <c r="LOY3001" s="538"/>
      <c r="LOZ3001" s="565"/>
      <c r="LPA3001" s="357"/>
      <c r="LPB3001" s="81"/>
      <c r="LPC3001" s="173"/>
      <c r="LPD3001" s="741"/>
      <c r="LPE3001" s="137"/>
      <c r="LPF3001" s="583"/>
      <c r="LPG3001" s="538"/>
      <c r="LPH3001" s="565"/>
      <c r="LPI3001" s="357"/>
      <c r="LPJ3001" s="81"/>
      <c r="LPK3001" s="173"/>
      <c r="LPL3001" s="741"/>
      <c r="LPM3001" s="137"/>
      <c r="LPN3001" s="583"/>
      <c r="LPO3001" s="538"/>
      <c r="LPP3001" s="565"/>
      <c r="LPQ3001" s="357"/>
      <c r="LPR3001" s="81"/>
      <c r="LPS3001" s="173"/>
      <c r="LPT3001" s="741"/>
      <c r="LPU3001" s="137"/>
      <c r="LPV3001" s="583"/>
      <c r="LPW3001" s="538"/>
      <c r="LPX3001" s="565"/>
      <c r="LPY3001" s="357"/>
      <c r="LPZ3001" s="81"/>
      <c r="LQA3001" s="173"/>
      <c r="LQB3001" s="741"/>
      <c r="LQC3001" s="137"/>
      <c r="LQD3001" s="583"/>
      <c r="LQE3001" s="538"/>
      <c r="LQF3001" s="565"/>
      <c r="LQG3001" s="357"/>
      <c r="LQH3001" s="81"/>
      <c r="LQI3001" s="173"/>
      <c r="LQJ3001" s="741"/>
      <c r="LQK3001" s="137"/>
      <c r="LQL3001" s="583"/>
      <c r="LQM3001" s="538"/>
      <c r="LQN3001" s="565"/>
      <c r="LQO3001" s="357"/>
      <c r="LQP3001" s="81"/>
      <c r="LQQ3001" s="173"/>
      <c r="LQR3001" s="741"/>
      <c r="LQS3001" s="137"/>
      <c r="LQT3001" s="583"/>
      <c r="LQU3001" s="538"/>
      <c r="LQV3001" s="565"/>
      <c r="LQW3001" s="357"/>
      <c r="LQX3001" s="81"/>
      <c r="LQY3001" s="173"/>
      <c r="LQZ3001" s="741"/>
      <c r="LRA3001" s="137"/>
      <c r="LRB3001" s="583"/>
      <c r="LRC3001" s="538"/>
      <c r="LRD3001" s="565"/>
      <c r="LRE3001" s="357"/>
      <c r="LRF3001" s="81"/>
      <c r="LRG3001" s="173"/>
      <c r="LRH3001" s="741"/>
      <c r="LRI3001" s="137"/>
      <c r="LRJ3001" s="583"/>
      <c r="LRK3001" s="538"/>
      <c r="LRL3001" s="565"/>
      <c r="LRM3001" s="357"/>
      <c r="LRN3001" s="81"/>
      <c r="LRO3001" s="173"/>
      <c r="LRP3001" s="741"/>
      <c r="LRQ3001" s="137"/>
      <c r="LRR3001" s="583"/>
      <c r="LRS3001" s="538"/>
      <c r="LRT3001" s="565"/>
      <c r="LRU3001" s="357"/>
      <c r="LRV3001" s="81"/>
      <c r="LRW3001" s="173"/>
      <c r="LRX3001" s="741"/>
      <c r="LRY3001" s="137"/>
      <c r="LRZ3001" s="583"/>
      <c r="LSA3001" s="538"/>
      <c r="LSB3001" s="565"/>
      <c r="LSC3001" s="357"/>
      <c r="LSD3001" s="81"/>
      <c r="LSE3001" s="173"/>
      <c r="LSF3001" s="741"/>
      <c r="LSG3001" s="137"/>
      <c r="LSH3001" s="583"/>
      <c r="LSI3001" s="538"/>
      <c r="LSJ3001" s="565"/>
      <c r="LSK3001" s="357"/>
      <c r="LSL3001" s="81"/>
      <c r="LSM3001" s="173"/>
      <c r="LSN3001" s="741"/>
      <c r="LSO3001" s="137"/>
      <c r="LSP3001" s="583"/>
      <c r="LSQ3001" s="538"/>
      <c r="LSR3001" s="565"/>
      <c r="LSS3001" s="357"/>
      <c r="LST3001" s="81"/>
      <c r="LSU3001" s="173"/>
      <c r="LSV3001" s="741"/>
      <c r="LSW3001" s="137"/>
      <c r="LSX3001" s="583"/>
      <c r="LSY3001" s="538"/>
      <c r="LSZ3001" s="565"/>
      <c r="LTA3001" s="357"/>
      <c r="LTB3001" s="81"/>
      <c r="LTC3001" s="173"/>
      <c r="LTD3001" s="741"/>
      <c r="LTE3001" s="137"/>
      <c r="LTF3001" s="583"/>
      <c r="LTG3001" s="538"/>
      <c r="LTH3001" s="565"/>
      <c r="LTI3001" s="357"/>
      <c r="LTJ3001" s="81"/>
      <c r="LTK3001" s="173"/>
      <c r="LTL3001" s="741"/>
      <c r="LTM3001" s="137"/>
      <c r="LTN3001" s="583"/>
      <c r="LTO3001" s="538"/>
      <c r="LTP3001" s="565"/>
      <c r="LTQ3001" s="357"/>
      <c r="LTR3001" s="81"/>
      <c r="LTS3001" s="173"/>
      <c r="LTT3001" s="741"/>
      <c r="LTU3001" s="137"/>
      <c r="LTV3001" s="583"/>
      <c r="LTW3001" s="538"/>
      <c r="LTX3001" s="565"/>
      <c r="LTY3001" s="357"/>
      <c r="LTZ3001" s="81"/>
      <c r="LUA3001" s="173"/>
      <c r="LUB3001" s="741"/>
      <c r="LUC3001" s="137"/>
      <c r="LUD3001" s="583"/>
      <c r="LUE3001" s="538"/>
      <c r="LUF3001" s="565"/>
      <c r="LUG3001" s="357"/>
      <c r="LUH3001" s="81"/>
      <c r="LUI3001" s="173"/>
      <c r="LUJ3001" s="741"/>
      <c r="LUK3001" s="137"/>
      <c r="LUL3001" s="583"/>
      <c r="LUM3001" s="538"/>
      <c r="LUN3001" s="565"/>
      <c r="LUO3001" s="357"/>
      <c r="LUP3001" s="81"/>
      <c r="LUQ3001" s="173"/>
      <c r="LUR3001" s="741"/>
      <c r="LUS3001" s="137"/>
      <c r="LUT3001" s="583"/>
      <c r="LUU3001" s="538"/>
      <c r="LUV3001" s="565"/>
      <c r="LUW3001" s="357"/>
      <c r="LUX3001" s="81"/>
      <c r="LUY3001" s="173"/>
      <c r="LUZ3001" s="741"/>
      <c r="LVA3001" s="137"/>
      <c r="LVB3001" s="583"/>
      <c r="LVC3001" s="538"/>
      <c r="LVD3001" s="565"/>
      <c r="LVE3001" s="357"/>
      <c r="LVF3001" s="81"/>
      <c r="LVG3001" s="173"/>
      <c r="LVH3001" s="741"/>
      <c r="LVI3001" s="137"/>
      <c r="LVJ3001" s="583"/>
      <c r="LVK3001" s="538"/>
      <c r="LVL3001" s="565"/>
      <c r="LVM3001" s="357"/>
      <c r="LVN3001" s="81"/>
      <c r="LVO3001" s="173"/>
      <c r="LVP3001" s="741"/>
      <c r="LVQ3001" s="137"/>
      <c r="LVR3001" s="583"/>
      <c r="LVS3001" s="538"/>
      <c r="LVT3001" s="565"/>
      <c r="LVU3001" s="357"/>
      <c r="LVV3001" s="81"/>
      <c r="LVW3001" s="173"/>
      <c r="LVX3001" s="741"/>
      <c r="LVY3001" s="137"/>
      <c r="LVZ3001" s="583"/>
      <c r="LWA3001" s="538"/>
      <c r="LWB3001" s="565"/>
      <c r="LWC3001" s="357"/>
      <c r="LWD3001" s="81"/>
      <c r="LWE3001" s="173"/>
      <c r="LWF3001" s="741"/>
      <c r="LWG3001" s="137"/>
      <c r="LWH3001" s="583"/>
      <c r="LWI3001" s="538"/>
      <c r="LWJ3001" s="565"/>
      <c r="LWK3001" s="357"/>
      <c r="LWL3001" s="81"/>
      <c r="LWM3001" s="173"/>
      <c r="LWN3001" s="741"/>
      <c r="LWO3001" s="137"/>
      <c r="LWP3001" s="583"/>
      <c r="LWQ3001" s="538"/>
      <c r="LWR3001" s="565"/>
      <c r="LWS3001" s="357"/>
      <c r="LWT3001" s="81"/>
      <c r="LWU3001" s="173"/>
      <c r="LWV3001" s="741"/>
      <c r="LWW3001" s="137"/>
      <c r="LWX3001" s="583"/>
      <c r="LWY3001" s="538"/>
      <c r="LWZ3001" s="565"/>
      <c r="LXA3001" s="357"/>
      <c r="LXB3001" s="81"/>
      <c r="LXC3001" s="173"/>
      <c r="LXD3001" s="741"/>
      <c r="LXE3001" s="137"/>
      <c r="LXF3001" s="583"/>
      <c r="LXG3001" s="538"/>
      <c r="LXH3001" s="565"/>
      <c r="LXI3001" s="357"/>
      <c r="LXJ3001" s="81"/>
      <c r="LXK3001" s="173"/>
      <c r="LXL3001" s="741"/>
      <c r="LXM3001" s="137"/>
      <c r="LXN3001" s="583"/>
      <c r="LXO3001" s="538"/>
      <c r="LXP3001" s="565"/>
      <c r="LXQ3001" s="357"/>
      <c r="LXR3001" s="81"/>
      <c r="LXS3001" s="173"/>
      <c r="LXT3001" s="741"/>
      <c r="LXU3001" s="137"/>
      <c r="LXV3001" s="583"/>
      <c r="LXW3001" s="538"/>
      <c r="LXX3001" s="565"/>
      <c r="LXY3001" s="357"/>
      <c r="LXZ3001" s="81"/>
      <c r="LYA3001" s="173"/>
      <c r="LYB3001" s="741"/>
      <c r="LYC3001" s="137"/>
      <c r="LYD3001" s="583"/>
      <c r="LYE3001" s="538"/>
      <c r="LYF3001" s="565"/>
      <c r="LYG3001" s="357"/>
      <c r="LYH3001" s="81"/>
      <c r="LYI3001" s="173"/>
      <c r="LYJ3001" s="741"/>
      <c r="LYK3001" s="137"/>
      <c r="LYL3001" s="583"/>
      <c r="LYM3001" s="538"/>
      <c r="LYN3001" s="565"/>
      <c r="LYO3001" s="357"/>
      <c r="LYP3001" s="81"/>
      <c r="LYQ3001" s="173"/>
      <c r="LYR3001" s="741"/>
      <c r="LYS3001" s="137"/>
      <c r="LYT3001" s="583"/>
      <c r="LYU3001" s="538"/>
      <c r="LYV3001" s="565"/>
      <c r="LYW3001" s="357"/>
      <c r="LYX3001" s="81"/>
      <c r="LYY3001" s="173"/>
      <c r="LYZ3001" s="741"/>
      <c r="LZA3001" s="137"/>
      <c r="LZB3001" s="583"/>
      <c r="LZC3001" s="538"/>
      <c r="LZD3001" s="565"/>
      <c r="LZE3001" s="357"/>
      <c r="LZF3001" s="81"/>
      <c r="LZG3001" s="173"/>
      <c r="LZH3001" s="741"/>
      <c r="LZI3001" s="137"/>
      <c r="LZJ3001" s="583"/>
      <c r="LZK3001" s="538"/>
      <c r="LZL3001" s="565"/>
      <c r="LZM3001" s="357"/>
      <c r="LZN3001" s="81"/>
      <c r="LZO3001" s="173"/>
      <c r="LZP3001" s="741"/>
      <c r="LZQ3001" s="137"/>
      <c r="LZR3001" s="583"/>
      <c r="LZS3001" s="538"/>
      <c r="LZT3001" s="565"/>
      <c r="LZU3001" s="357"/>
      <c r="LZV3001" s="81"/>
      <c r="LZW3001" s="173"/>
      <c r="LZX3001" s="741"/>
      <c r="LZY3001" s="137"/>
      <c r="LZZ3001" s="583"/>
      <c r="MAA3001" s="538"/>
      <c r="MAB3001" s="565"/>
      <c r="MAC3001" s="357"/>
      <c r="MAD3001" s="81"/>
      <c r="MAE3001" s="173"/>
      <c r="MAF3001" s="741"/>
      <c r="MAG3001" s="137"/>
      <c r="MAH3001" s="583"/>
      <c r="MAI3001" s="538"/>
      <c r="MAJ3001" s="565"/>
      <c r="MAK3001" s="357"/>
      <c r="MAL3001" s="81"/>
      <c r="MAM3001" s="173"/>
      <c r="MAN3001" s="741"/>
      <c r="MAO3001" s="137"/>
      <c r="MAP3001" s="583"/>
      <c r="MAQ3001" s="538"/>
      <c r="MAR3001" s="565"/>
      <c r="MAS3001" s="357"/>
      <c r="MAT3001" s="81"/>
      <c r="MAU3001" s="173"/>
      <c r="MAV3001" s="741"/>
      <c r="MAW3001" s="137"/>
      <c r="MAX3001" s="583"/>
      <c r="MAY3001" s="538"/>
      <c r="MAZ3001" s="565"/>
      <c r="MBA3001" s="357"/>
      <c r="MBB3001" s="81"/>
      <c r="MBC3001" s="173"/>
      <c r="MBD3001" s="741"/>
      <c r="MBE3001" s="137"/>
      <c r="MBF3001" s="583"/>
      <c r="MBG3001" s="538"/>
      <c r="MBH3001" s="565"/>
      <c r="MBI3001" s="357"/>
      <c r="MBJ3001" s="81"/>
      <c r="MBK3001" s="173"/>
      <c r="MBL3001" s="741"/>
      <c r="MBM3001" s="137"/>
      <c r="MBN3001" s="583"/>
      <c r="MBO3001" s="538"/>
      <c r="MBP3001" s="565"/>
      <c r="MBQ3001" s="357"/>
      <c r="MBR3001" s="81"/>
      <c r="MBS3001" s="173"/>
      <c r="MBT3001" s="741"/>
      <c r="MBU3001" s="137"/>
      <c r="MBV3001" s="583"/>
      <c r="MBW3001" s="538"/>
      <c r="MBX3001" s="565"/>
      <c r="MBY3001" s="357"/>
      <c r="MBZ3001" s="81"/>
      <c r="MCA3001" s="173"/>
      <c r="MCB3001" s="741"/>
      <c r="MCC3001" s="137"/>
      <c r="MCD3001" s="583"/>
      <c r="MCE3001" s="538"/>
      <c r="MCF3001" s="565"/>
      <c r="MCG3001" s="357"/>
      <c r="MCH3001" s="81"/>
      <c r="MCI3001" s="173"/>
      <c r="MCJ3001" s="741"/>
      <c r="MCK3001" s="137"/>
      <c r="MCL3001" s="583"/>
      <c r="MCM3001" s="538"/>
      <c r="MCN3001" s="565"/>
      <c r="MCO3001" s="357"/>
      <c r="MCP3001" s="81"/>
      <c r="MCQ3001" s="173"/>
      <c r="MCR3001" s="741"/>
      <c r="MCS3001" s="137"/>
      <c r="MCT3001" s="583"/>
      <c r="MCU3001" s="538"/>
      <c r="MCV3001" s="565"/>
      <c r="MCW3001" s="357"/>
      <c r="MCX3001" s="81"/>
      <c r="MCY3001" s="173"/>
      <c r="MCZ3001" s="741"/>
      <c r="MDA3001" s="137"/>
      <c r="MDB3001" s="583"/>
      <c r="MDC3001" s="538"/>
      <c r="MDD3001" s="565"/>
      <c r="MDE3001" s="357"/>
      <c r="MDF3001" s="81"/>
      <c r="MDG3001" s="173"/>
      <c r="MDH3001" s="741"/>
      <c r="MDI3001" s="137"/>
      <c r="MDJ3001" s="583"/>
      <c r="MDK3001" s="538"/>
      <c r="MDL3001" s="565"/>
      <c r="MDM3001" s="357"/>
      <c r="MDN3001" s="81"/>
      <c r="MDO3001" s="173"/>
      <c r="MDP3001" s="741"/>
      <c r="MDQ3001" s="137"/>
      <c r="MDR3001" s="583"/>
      <c r="MDS3001" s="538"/>
      <c r="MDT3001" s="565"/>
      <c r="MDU3001" s="357"/>
      <c r="MDV3001" s="81"/>
      <c r="MDW3001" s="173"/>
      <c r="MDX3001" s="741"/>
      <c r="MDY3001" s="137"/>
      <c r="MDZ3001" s="583"/>
      <c r="MEA3001" s="538"/>
      <c r="MEB3001" s="565"/>
      <c r="MEC3001" s="357"/>
      <c r="MED3001" s="81"/>
      <c r="MEE3001" s="173"/>
      <c r="MEF3001" s="741"/>
      <c r="MEG3001" s="137"/>
      <c r="MEH3001" s="583"/>
      <c r="MEI3001" s="538"/>
      <c r="MEJ3001" s="565"/>
      <c r="MEK3001" s="357"/>
      <c r="MEL3001" s="81"/>
      <c r="MEM3001" s="173"/>
      <c r="MEN3001" s="741"/>
      <c r="MEO3001" s="137"/>
      <c r="MEP3001" s="583"/>
      <c r="MEQ3001" s="538"/>
      <c r="MER3001" s="565"/>
      <c r="MES3001" s="357"/>
      <c r="MET3001" s="81"/>
      <c r="MEU3001" s="173"/>
      <c r="MEV3001" s="741"/>
      <c r="MEW3001" s="137"/>
      <c r="MEX3001" s="583"/>
      <c r="MEY3001" s="538"/>
      <c r="MEZ3001" s="565"/>
      <c r="MFA3001" s="357"/>
      <c r="MFB3001" s="81"/>
      <c r="MFC3001" s="173"/>
      <c r="MFD3001" s="741"/>
      <c r="MFE3001" s="137"/>
      <c r="MFF3001" s="583"/>
      <c r="MFG3001" s="538"/>
      <c r="MFH3001" s="565"/>
      <c r="MFI3001" s="357"/>
      <c r="MFJ3001" s="81"/>
      <c r="MFK3001" s="173"/>
      <c r="MFL3001" s="741"/>
      <c r="MFM3001" s="137"/>
      <c r="MFN3001" s="583"/>
      <c r="MFO3001" s="538"/>
      <c r="MFP3001" s="565"/>
      <c r="MFQ3001" s="357"/>
      <c r="MFR3001" s="81"/>
      <c r="MFS3001" s="173"/>
      <c r="MFT3001" s="741"/>
      <c r="MFU3001" s="137"/>
      <c r="MFV3001" s="583"/>
      <c r="MFW3001" s="538"/>
      <c r="MFX3001" s="565"/>
      <c r="MFY3001" s="357"/>
      <c r="MFZ3001" s="81"/>
      <c r="MGA3001" s="173"/>
      <c r="MGB3001" s="741"/>
      <c r="MGC3001" s="137"/>
      <c r="MGD3001" s="583"/>
      <c r="MGE3001" s="538"/>
      <c r="MGF3001" s="565"/>
      <c r="MGG3001" s="357"/>
      <c r="MGH3001" s="81"/>
      <c r="MGI3001" s="173"/>
      <c r="MGJ3001" s="741"/>
      <c r="MGK3001" s="137"/>
      <c r="MGL3001" s="583"/>
      <c r="MGM3001" s="538"/>
      <c r="MGN3001" s="565"/>
      <c r="MGO3001" s="357"/>
      <c r="MGP3001" s="81"/>
      <c r="MGQ3001" s="173"/>
      <c r="MGR3001" s="741"/>
      <c r="MGS3001" s="137"/>
      <c r="MGT3001" s="583"/>
      <c r="MGU3001" s="538"/>
      <c r="MGV3001" s="565"/>
      <c r="MGW3001" s="357"/>
      <c r="MGX3001" s="81"/>
      <c r="MGY3001" s="173"/>
      <c r="MGZ3001" s="741"/>
      <c r="MHA3001" s="137"/>
      <c r="MHB3001" s="583"/>
      <c r="MHC3001" s="538"/>
      <c r="MHD3001" s="565"/>
      <c r="MHE3001" s="357"/>
      <c r="MHF3001" s="81"/>
      <c r="MHG3001" s="173"/>
      <c r="MHH3001" s="741"/>
      <c r="MHI3001" s="137"/>
      <c r="MHJ3001" s="583"/>
      <c r="MHK3001" s="538"/>
      <c r="MHL3001" s="565"/>
      <c r="MHM3001" s="357"/>
      <c r="MHN3001" s="81"/>
      <c r="MHO3001" s="173"/>
      <c r="MHP3001" s="741"/>
      <c r="MHQ3001" s="137"/>
      <c r="MHR3001" s="583"/>
      <c r="MHS3001" s="538"/>
      <c r="MHT3001" s="565"/>
      <c r="MHU3001" s="357"/>
      <c r="MHV3001" s="81"/>
      <c r="MHW3001" s="173"/>
      <c r="MHX3001" s="741"/>
      <c r="MHY3001" s="137"/>
      <c r="MHZ3001" s="583"/>
      <c r="MIA3001" s="538"/>
      <c r="MIB3001" s="565"/>
      <c r="MIC3001" s="357"/>
      <c r="MID3001" s="81"/>
      <c r="MIE3001" s="173"/>
      <c r="MIF3001" s="741"/>
      <c r="MIG3001" s="137"/>
      <c r="MIH3001" s="583"/>
      <c r="MII3001" s="538"/>
      <c r="MIJ3001" s="565"/>
      <c r="MIK3001" s="357"/>
      <c r="MIL3001" s="81"/>
      <c r="MIM3001" s="173"/>
      <c r="MIN3001" s="741"/>
      <c r="MIO3001" s="137"/>
      <c r="MIP3001" s="583"/>
      <c r="MIQ3001" s="538"/>
      <c r="MIR3001" s="565"/>
      <c r="MIS3001" s="357"/>
      <c r="MIT3001" s="81"/>
      <c r="MIU3001" s="173"/>
      <c r="MIV3001" s="741"/>
      <c r="MIW3001" s="137"/>
      <c r="MIX3001" s="583"/>
      <c r="MIY3001" s="538"/>
      <c r="MIZ3001" s="565"/>
      <c r="MJA3001" s="357"/>
      <c r="MJB3001" s="81"/>
      <c r="MJC3001" s="173"/>
      <c r="MJD3001" s="741"/>
      <c r="MJE3001" s="137"/>
      <c r="MJF3001" s="583"/>
      <c r="MJG3001" s="538"/>
      <c r="MJH3001" s="565"/>
      <c r="MJI3001" s="357"/>
      <c r="MJJ3001" s="81"/>
      <c r="MJK3001" s="173"/>
      <c r="MJL3001" s="741"/>
      <c r="MJM3001" s="137"/>
      <c r="MJN3001" s="583"/>
      <c r="MJO3001" s="538"/>
      <c r="MJP3001" s="565"/>
      <c r="MJQ3001" s="357"/>
      <c r="MJR3001" s="81"/>
      <c r="MJS3001" s="173"/>
      <c r="MJT3001" s="741"/>
      <c r="MJU3001" s="137"/>
      <c r="MJV3001" s="583"/>
      <c r="MJW3001" s="538"/>
      <c r="MJX3001" s="565"/>
      <c r="MJY3001" s="357"/>
      <c r="MJZ3001" s="81"/>
      <c r="MKA3001" s="173"/>
      <c r="MKB3001" s="741"/>
      <c r="MKC3001" s="137"/>
      <c r="MKD3001" s="583"/>
      <c r="MKE3001" s="538"/>
      <c r="MKF3001" s="565"/>
      <c r="MKG3001" s="357"/>
      <c r="MKH3001" s="81"/>
      <c r="MKI3001" s="173"/>
      <c r="MKJ3001" s="741"/>
      <c r="MKK3001" s="137"/>
      <c r="MKL3001" s="583"/>
      <c r="MKM3001" s="538"/>
      <c r="MKN3001" s="565"/>
      <c r="MKO3001" s="357"/>
      <c r="MKP3001" s="81"/>
      <c r="MKQ3001" s="173"/>
      <c r="MKR3001" s="741"/>
      <c r="MKS3001" s="137"/>
      <c r="MKT3001" s="583"/>
      <c r="MKU3001" s="538"/>
      <c r="MKV3001" s="565"/>
      <c r="MKW3001" s="357"/>
      <c r="MKX3001" s="81"/>
      <c r="MKY3001" s="173"/>
      <c r="MKZ3001" s="741"/>
      <c r="MLA3001" s="137"/>
      <c r="MLB3001" s="583"/>
      <c r="MLC3001" s="538"/>
      <c r="MLD3001" s="565"/>
      <c r="MLE3001" s="357"/>
      <c r="MLF3001" s="81"/>
      <c r="MLG3001" s="173"/>
      <c r="MLH3001" s="741"/>
      <c r="MLI3001" s="137"/>
      <c r="MLJ3001" s="583"/>
      <c r="MLK3001" s="538"/>
      <c r="MLL3001" s="565"/>
      <c r="MLM3001" s="357"/>
      <c r="MLN3001" s="81"/>
      <c r="MLO3001" s="173"/>
      <c r="MLP3001" s="741"/>
      <c r="MLQ3001" s="137"/>
      <c r="MLR3001" s="583"/>
      <c r="MLS3001" s="538"/>
      <c r="MLT3001" s="565"/>
      <c r="MLU3001" s="357"/>
      <c r="MLV3001" s="81"/>
      <c r="MLW3001" s="173"/>
      <c r="MLX3001" s="741"/>
      <c r="MLY3001" s="137"/>
      <c r="MLZ3001" s="583"/>
      <c r="MMA3001" s="538"/>
      <c r="MMB3001" s="565"/>
      <c r="MMC3001" s="357"/>
      <c r="MMD3001" s="81"/>
      <c r="MME3001" s="173"/>
      <c r="MMF3001" s="741"/>
      <c r="MMG3001" s="137"/>
      <c r="MMH3001" s="583"/>
      <c r="MMI3001" s="538"/>
      <c r="MMJ3001" s="565"/>
      <c r="MMK3001" s="357"/>
      <c r="MML3001" s="81"/>
      <c r="MMM3001" s="173"/>
      <c r="MMN3001" s="741"/>
      <c r="MMO3001" s="137"/>
      <c r="MMP3001" s="583"/>
      <c r="MMQ3001" s="538"/>
      <c r="MMR3001" s="565"/>
      <c r="MMS3001" s="357"/>
      <c r="MMT3001" s="81"/>
      <c r="MMU3001" s="173"/>
      <c r="MMV3001" s="741"/>
      <c r="MMW3001" s="137"/>
      <c r="MMX3001" s="583"/>
      <c r="MMY3001" s="538"/>
      <c r="MMZ3001" s="565"/>
      <c r="MNA3001" s="357"/>
      <c r="MNB3001" s="81"/>
      <c r="MNC3001" s="173"/>
      <c r="MND3001" s="741"/>
      <c r="MNE3001" s="137"/>
      <c r="MNF3001" s="583"/>
      <c r="MNG3001" s="538"/>
      <c r="MNH3001" s="565"/>
      <c r="MNI3001" s="357"/>
      <c r="MNJ3001" s="81"/>
      <c r="MNK3001" s="173"/>
      <c r="MNL3001" s="741"/>
      <c r="MNM3001" s="137"/>
      <c r="MNN3001" s="583"/>
      <c r="MNO3001" s="538"/>
      <c r="MNP3001" s="565"/>
      <c r="MNQ3001" s="357"/>
      <c r="MNR3001" s="81"/>
      <c r="MNS3001" s="173"/>
      <c r="MNT3001" s="741"/>
      <c r="MNU3001" s="137"/>
      <c r="MNV3001" s="583"/>
      <c r="MNW3001" s="538"/>
      <c r="MNX3001" s="565"/>
      <c r="MNY3001" s="357"/>
      <c r="MNZ3001" s="81"/>
      <c r="MOA3001" s="173"/>
      <c r="MOB3001" s="741"/>
      <c r="MOC3001" s="137"/>
      <c r="MOD3001" s="583"/>
      <c r="MOE3001" s="538"/>
      <c r="MOF3001" s="565"/>
      <c r="MOG3001" s="357"/>
      <c r="MOH3001" s="81"/>
      <c r="MOI3001" s="173"/>
      <c r="MOJ3001" s="741"/>
      <c r="MOK3001" s="137"/>
      <c r="MOL3001" s="583"/>
      <c r="MOM3001" s="538"/>
      <c r="MON3001" s="565"/>
      <c r="MOO3001" s="357"/>
      <c r="MOP3001" s="81"/>
      <c r="MOQ3001" s="173"/>
      <c r="MOR3001" s="741"/>
      <c r="MOS3001" s="137"/>
      <c r="MOT3001" s="583"/>
      <c r="MOU3001" s="538"/>
      <c r="MOV3001" s="565"/>
      <c r="MOW3001" s="357"/>
      <c r="MOX3001" s="81"/>
      <c r="MOY3001" s="173"/>
      <c r="MOZ3001" s="741"/>
      <c r="MPA3001" s="137"/>
      <c r="MPB3001" s="583"/>
      <c r="MPC3001" s="538"/>
      <c r="MPD3001" s="565"/>
      <c r="MPE3001" s="357"/>
      <c r="MPF3001" s="81"/>
      <c r="MPG3001" s="173"/>
      <c r="MPH3001" s="741"/>
      <c r="MPI3001" s="137"/>
      <c r="MPJ3001" s="583"/>
      <c r="MPK3001" s="538"/>
      <c r="MPL3001" s="565"/>
      <c r="MPM3001" s="357"/>
      <c r="MPN3001" s="81"/>
      <c r="MPO3001" s="173"/>
      <c r="MPP3001" s="741"/>
      <c r="MPQ3001" s="137"/>
      <c r="MPR3001" s="583"/>
      <c r="MPS3001" s="538"/>
      <c r="MPT3001" s="565"/>
      <c r="MPU3001" s="357"/>
      <c r="MPV3001" s="81"/>
      <c r="MPW3001" s="173"/>
      <c r="MPX3001" s="741"/>
      <c r="MPY3001" s="137"/>
      <c r="MPZ3001" s="583"/>
      <c r="MQA3001" s="538"/>
      <c r="MQB3001" s="565"/>
      <c r="MQC3001" s="357"/>
      <c r="MQD3001" s="81"/>
      <c r="MQE3001" s="173"/>
      <c r="MQF3001" s="741"/>
      <c r="MQG3001" s="137"/>
      <c r="MQH3001" s="583"/>
      <c r="MQI3001" s="538"/>
      <c r="MQJ3001" s="565"/>
      <c r="MQK3001" s="357"/>
      <c r="MQL3001" s="81"/>
      <c r="MQM3001" s="173"/>
      <c r="MQN3001" s="741"/>
      <c r="MQO3001" s="137"/>
      <c r="MQP3001" s="583"/>
      <c r="MQQ3001" s="538"/>
      <c r="MQR3001" s="565"/>
      <c r="MQS3001" s="357"/>
      <c r="MQT3001" s="81"/>
      <c r="MQU3001" s="173"/>
      <c r="MQV3001" s="741"/>
      <c r="MQW3001" s="137"/>
      <c r="MQX3001" s="583"/>
      <c r="MQY3001" s="538"/>
      <c r="MQZ3001" s="565"/>
      <c r="MRA3001" s="357"/>
      <c r="MRB3001" s="81"/>
      <c r="MRC3001" s="173"/>
      <c r="MRD3001" s="741"/>
      <c r="MRE3001" s="137"/>
      <c r="MRF3001" s="583"/>
      <c r="MRG3001" s="538"/>
      <c r="MRH3001" s="565"/>
      <c r="MRI3001" s="357"/>
      <c r="MRJ3001" s="81"/>
      <c r="MRK3001" s="173"/>
      <c r="MRL3001" s="741"/>
      <c r="MRM3001" s="137"/>
      <c r="MRN3001" s="583"/>
      <c r="MRO3001" s="538"/>
      <c r="MRP3001" s="565"/>
      <c r="MRQ3001" s="357"/>
      <c r="MRR3001" s="81"/>
      <c r="MRS3001" s="173"/>
      <c r="MRT3001" s="741"/>
      <c r="MRU3001" s="137"/>
      <c r="MRV3001" s="583"/>
      <c r="MRW3001" s="538"/>
      <c r="MRX3001" s="565"/>
      <c r="MRY3001" s="357"/>
      <c r="MRZ3001" s="81"/>
      <c r="MSA3001" s="173"/>
      <c r="MSB3001" s="741"/>
      <c r="MSC3001" s="137"/>
      <c r="MSD3001" s="583"/>
      <c r="MSE3001" s="538"/>
      <c r="MSF3001" s="565"/>
      <c r="MSG3001" s="357"/>
      <c r="MSH3001" s="81"/>
      <c r="MSI3001" s="173"/>
      <c r="MSJ3001" s="741"/>
      <c r="MSK3001" s="137"/>
      <c r="MSL3001" s="583"/>
      <c r="MSM3001" s="538"/>
      <c r="MSN3001" s="565"/>
      <c r="MSO3001" s="357"/>
      <c r="MSP3001" s="81"/>
      <c r="MSQ3001" s="173"/>
      <c r="MSR3001" s="741"/>
      <c r="MSS3001" s="137"/>
      <c r="MST3001" s="583"/>
      <c r="MSU3001" s="538"/>
      <c r="MSV3001" s="565"/>
      <c r="MSW3001" s="357"/>
      <c r="MSX3001" s="81"/>
      <c r="MSY3001" s="173"/>
      <c r="MSZ3001" s="741"/>
      <c r="MTA3001" s="137"/>
      <c r="MTB3001" s="583"/>
      <c r="MTC3001" s="538"/>
      <c r="MTD3001" s="565"/>
      <c r="MTE3001" s="357"/>
      <c r="MTF3001" s="81"/>
      <c r="MTG3001" s="173"/>
      <c r="MTH3001" s="741"/>
      <c r="MTI3001" s="137"/>
      <c r="MTJ3001" s="583"/>
      <c r="MTK3001" s="538"/>
      <c r="MTL3001" s="565"/>
      <c r="MTM3001" s="357"/>
      <c r="MTN3001" s="81"/>
      <c r="MTO3001" s="173"/>
      <c r="MTP3001" s="741"/>
      <c r="MTQ3001" s="137"/>
      <c r="MTR3001" s="583"/>
      <c r="MTS3001" s="538"/>
      <c r="MTT3001" s="565"/>
      <c r="MTU3001" s="357"/>
      <c r="MTV3001" s="81"/>
      <c r="MTW3001" s="173"/>
      <c r="MTX3001" s="741"/>
      <c r="MTY3001" s="137"/>
      <c r="MTZ3001" s="583"/>
      <c r="MUA3001" s="538"/>
      <c r="MUB3001" s="565"/>
      <c r="MUC3001" s="357"/>
      <c r="MUD3001" s="81"/>
      <c r="MUE3001" s="173"/>
      <c r="MUF3001" s="741"/>
      <c r="MUG3001" s="137"/>
      <c r="MUH3001" s="583"/>
      <c r="MUI3001" s="538"/>
      <c r="MUJ3001" s="565"/>
      <c r="MUK3001" s="357"/>
      <c r="MUL3001" s="81"/>
      <c r="MUM3001" s="173"/>
      <c r="MUN3001" s="741"/>
      <c r="MUO3001" s="137"/>
      <c r="MUP3001" s="583"/>
      <c r="MUQ3001" s="538"/>
      <c r="MUR3001" s="565"/>
      <c r="MUS3001" s="357"/>
      <c r="MUT3001" s="81"/>
      <c r="MUU3001" s="173"/>
      <c r="MUV3001" s="741"/>
      <c r="MUW3001" s="137"/>
      <c r="MUX3001" s="583"/>
      <c r="MUY3001" s="538"/>
      <c r="MUZ3001" s="565"/>
      <c r="MVA3001" s="357"/>
      <c r="MVB3001" s="81"/>
      <c r="MVC3001" s="173"/>
      <c r="MVD3001" s="741"/>
      <c r="MVE3001" s="137"/>
      <c r="MVF3001" s="583"/>
      <c r="MVG3001" s="538"/>
      <c r="MVH3001" s="565"/>
      <c r="MVI3001" s="357"/>
      <c r="MVJ3001" s="81"/>
      <c r="MVK3001" s="173"/>
      <c r="MVL3001" s="741"/>
      <c r="MVM3001" s="137"/>
      <c r="MVN3001" s="583"/>
      <c r="MVO3001" s="538"/>
      <c r="MVP3001" s="565"/>
      <c r="MVQ3001" s="357"/>
      <c r="MVR3001" s="81"/>
      <c r="MVS3001" s="173"/>
      <c r="MVT3001" s="741"/>
      <c r="MVU3001" s="137"/>
      <c r="MVV3001" s="583"/>
      <c r="MVW3001" s="538"/>
      <c r="MVX3001" s="565"/>
      <c r="MVY3001" s="357"/>
      <c r="MVZ3001" s="81"/>
      <c r="MWA3001" s="173"/>
      <c r="MWB3001" s="741"/>
      <c r="MWC3001" s="137"/>
      <c r="MWD3001" s="583"/>
      <c r="MWE3001" s="538"/>
      <c r="MWF3001" s="565"/>
      <c r="MWG3001" s="357"/>
      <c r="MWH3001" s="81"/>
      <c r="MWI3001" s="173"/>
      <c r="MWJ3001" s="741"/>
      <c r="MWK3001" s="137"/>
      <c r="MWL3001" s="583"/>
      <c r="MWM3001" s="538"/>
      <c r="MWN3001" s="565"/>
      <c r="MWO3001" s="357"/>
      <c r="MWP3001" s="81"/>
      <c r="MWQ3001" s="173"/>
      <c r="MWR3001" s="741"/>
      <c r="MWS3001" s="137"/>
      <c r="MWT3001" s="583"/>
      <c r="MWU3001" s="538"/>
      <c r="MWV3001" s="565"/>
      <c r="MWW3001" s="357"/>
      <c r="MWX3001" s="81"/>
      <c r="MWY3001" s="173"/>
      <c r="MWZ3001" s="741"/>
      <c r="MXA3001" s="137"/>
      <c r="MXB3001" s="583"/>
      <c r="MXC3001" s="538"/>
      <c r="MXD3001" s="565"/>
      <c r="MXE3001" s="357"/>
      <c r="MXF3001" s="81"/>
      <c r="MXG3001" s="173"/>
      <c r="MXH3001" s="741"/>
      <c r="MXI3001" s="137"/>
      <c r="MXJ3001" s="583"/>
      <c r="MXK3001" s="538"/>
      <c r="MXL3001" s="565"/>
      <c r="MXM3001" s="357"/>
      <c r="MXN3001" s="81"/>
      <c r="MXO3001" s="173"/>
      <c r="MXP3001" s="741"/>
      <c r="MXQ3001" s="137"/>
      <c r="MXR3001" s="583"/>
      <c r="MXS3001" s="538"/>
      <c r="MXT3001" s="565"/>
      <c r="MXU3001" s="357"/>
      <c r="MXV3001" s="81"/>
      <c r="MXW3001" s="173"/>
      <c r="MXX3001" s="741"/>
      <c r="MXY3001" s="137"/>
      <c r="MXZ3001" s="583"/>
      <c r="MYA3001" s="538"/>
      <c r="MYB3001" s="565"/>
      <c r="MYC3001" s="357"/>
      <c r="MYD3001" s="81"/>
      <c r="MYE3001" s="173"/>
      <c r="MYF3001" s="741"/>
      <c r="MYG3001" s="137"/>
      <c r="MYH3001" s="583"/>
      <c r="MYI3001" s="538"/>
      <c r="MYJ3001" s="565"/>
      <c r="MYK3001" s="357"/>
      <c r="MYL3001" s="81"/>
      <c r="MYM3001" s="173"/>
      <c r="MYN3001" s="741"/>
      <c r="MYO3001" s="137"/>
      <c r="MYP3001" s="583"/>
      <c r="MYQ3001" s="538"/>
      <c r="MYR3001" s="565"/>
      <c r="MYS3001" s="357"/>
      <c r="MYT3001" s="81"/>
      <c r="MYU3001" s="173"/>
      <c r="MYV3001" s="741"/>
      <c r="MYW3001" s="137"/>
      <c r="MYX3001" s="583"/>
      <c r="MYY3001" s="538"/>
      <c r="MYZ3001" s="565"/>
      <c r="MZA3001" s="357"/>
      <c r="MZB3001" s="81"/>
      <c r="MZC3001" s="173"/>
      <c r="MZD3001" s="741"/>
      <c r="MZE3001" s="137"/>
      <c r="MZF3001" s="583"/>
      <c r="MZG3001" s="538"/>
      <c r="MZH3001" s="565"/>
      <c r="MZI3001" s="357"/>
      <c r="MZJ3001" s="81"/>
      <c r="MZK3001" s="173"/>
      <c r="MZL3001" s="741"/>
      <c r="MZM3001" s="137"/>
      <c r="MZN3001" s="583"/>
      <c r="MZO3001" s="538"/>
      <c r="MZP3001" s="565"/>
      <c r="MZQ3001" s="357"/>
      <c r="MZR3001" s="81"/>
      <c r="MZS3001" s="173"/>
      <c r="MZT3001" s="741"/>
      <c r="MZU3001" s="137"/>
      <c r="MZV3001" s="583"/>
      <c r="MZW3001" s="538"/>
      <c r="MZX3001" s="565"/>
      <c r="MZY3001" s="357"/>
      <c r="MZZ3001" s="81"/>
      <c r="NAA3001" s="173"/>
      <c r="NAB3001" s="741"/>
      <c r="NAC3001" s="137"/>
      <c r="NAD3001" s="583"/>
      <c r="NAE3001" s="538"/>
      <c r="NAF3001" s="565"/>
      <c r="NAG3001" s="357"/>
      <c r="NAH3001" s="81"/>
      <c r="NAI3001" s="173"/>
      <c r="NAJ3001" s="741"/>
      <c r="NAK3001" s="137"/>
      <c r="NAL3001" s="583"/>
      <c r="NAM3001" s="538"/>
      <c r="NAN3001" s="565"/>
      <c r="NAO3001" s="357"/>
      <c r="NAP3001" s="81"/>
      <c r="NAQ3001" s="173"/>
      <c r="NAR3001" s="741"/>
      <c r="NAS3001" s="137"/>
      <c r="NAT3001" s="583"/>
      <c r="NAU3001" s="538"/>
      <c r="NAV3001" s="565"/>
      <c r="NAW3001" s="357"/>
      <c r="NAX3001" s="81"/>
      <c r="NAY3001" s="173"/>
      <c r="NAZ3001" s="741"/>
      <c r="NBA3001" s="137"/>
      <c r="NBB3001" s="583"/>
      <c r="NBC3001" s="538"/>
      <c r="NBD3001" s="565"/>
      <c r="NBE3001" s="357"/>
      <c r="NBF3001" s="81"/>
      <c r="NBG3001" s="173"/>
      <c r="NBH3001" s="741"/>
      <c r="NBI3001" s="137"/>
      <c r="NBJ3001" s="583"/>
      <c r="NBK3001" s="538"/>
      <c r="NBL3001" s="565"/>
      <c r="NBM3001" s="357"/>
      <c r="NBN3001" s="81"/>
      <c r="NBO3001" s="173"/>
      <c r="NBP3001" s="741"/>
      <c r="NBQ3001" s="137"/>
      <c r="NBR3001" s="583"/>
      <c r="NBS3001" s="538"/>
      <c r="NBT3001" s="565"/>
      <c r="NBU3001" s="357"/>
      <c r="NBV3001" s="81"/>
      <c r="NBW3001" s="173"/>
      <c r="NBX3001" s="741"/>
      <c r="NBY3001" s="137"/>
      <c r="NBZ3001" s="583"/>
      <c r="NCA3001" s="538"/>
      <c r="NCB3001" s="565"/>
      <c r="NCC3001" s="357"/>
      <c r="NCD3001" s="81"/>
      <c r="NCE3001" s="173"/>
      <c r="NCF3001" s="741"/>
      <c r="NCG3001" s="137"/>
      <c r="NCH3001" s="583"/>
      <c r="NCI3001" s="538"/>
      <c r="NCJ3001" s="565"/>
      <c r="NCK3001" s="357"/>
      <c r="NCL3001" s="81"/>
      <c r="NCM3001" s="173"/>
      <c r="NCN3001" s="741"/>
      <c r="NCO3001" s="137"/>
      <c r="NCP3001" s="583"/>
      <c r="NCQ3001" s="538"/>
      <c r="NCR3001" s="565"/>
      <c r="NCS3001" s="357"/>
      <c r="NCT3001" s="81"/>
      <c r="NCU3001" s="173"/>
      <c r="NCV3001" s="741"/>
      <c r="NCW3001" s="137"/>
      <c r="NCX3001" s="583"/>
      <c r="NCY3001" s="538"/>
      <c r="NCZ3001" s="565"/>
      <c r="NDA3001" s="357"/>
      <c r="NDB3001" s="81"/>
      <c r="NDC3001" s="173"/>
      <c r="NDD3001" s="741"/>
      <c r="NDE3001" s="137"/>
      <c r="NDF3001" s="583"/>
      <c r="NDG3001" s="538"/>
      <c r="NDH3001" s="565"/>
      <c r="NDI3001" s="357"/>
      <c r="NDJ3001" s="81"/>
      <c r="NDK3001" s="173"/>
      <c r="NDL3001" s="741"/>
      <c r="NDM3001" s="137"/>
      <c r="NDN3001" s="583"/>
      <c r="NDO3001" s="538"/>
      <c r="NDP3001" s="565"/>
      <c r="NDQ3001" s="357"/>
      <c r="NDR3001" s="81"/>
      <c r="NDS3001" s="173"/>
      <c r="NDT3001" s="741"/>
      <c r="NDU3001" s="137"/>
      <c r="NDV3001" s="583"/>
      <c r="NDW3001" s="538"/>
      <c r="NDX3001" s="565"/>
      <c r="NDY3001" s="357"/>
      <c r="NDZ3001" s="81"/>
      <c r="NEA3001" s="173"/>
      <c r="NEB3001" s="741"/>
      <c r="NEC3001" s="137"/>
      <c r="NED3001" s="583"/>
      <c r="NEE3001" s="538"/>
      <c r="NEF3001" s="565"/>
      <c r="NEG3001" s="357"/>
      <c r="NEH3001" s="81"/>
      <c r="NEI3001" s="173"/>
      <c r="NEJ3001" s="741"/>
      <c r="NEK3001" s="137"/>
      <c r="NEL3001" s="583"/>
      <c r="NEM3001" s="538"/>
      <c r="NEN3001" s="565"/>
      <c r="NEO3001" s="357"/>
      <c r="NEP3001" s="81"/>
      <c r="NEQ3001" s="173"/>
      <c r="NER3001" s="741"/>
      <c r="NES3001" s="137"/>
      <c r="NET3001" s="583"/>
      <c r="NEU3001" s="538"/>
      <c r="NEV3001" s="565"/>
      <c r="NEW3001" s="357"/>
      <c r="NEX3001" s="81"/>
      <c r="NEY3001" s="173"/>
      <c r="NEZ3001" s="741"/>
      <c r="NFA3001" s="137"/>
      <c r="NFB3001" s="583"/>
      <c r="NFC3001" s="538"/>
      <c r="NFD3001" s="565"/>
      <c r="NFE3001" s="357"/>
      <c r="NFF3001" s="81"/>
      <c r="NFG3001" s="173"/>
      <c r="NFH3001" s="741"/>
      <c r="NFI3001" s="137"/>
      <c r="NFJ3001" s="583"/>
      <c r="NFK3001" s="538"/>
      <c r="NFL3001" s="565"/>
      <c r="NFM3001" s="357"/>
      <c r="NFN3001" s="81"/>
      <c r="NFO3001" s="173"/>
      <c r="NFP3001" s="741"/>
      <c r="NFQ3001" s="137"/>
      <c r="NFR3001" s="583"/>
      <c r="NFS3001" s="538"/>
      <c r="NFT3001" s="565"/>
      <c r="NFU3001" s="357"/>
      <c r="NFV3001" s="81"/>
      <c r="NFW3001" s="173"/>
      <c r="NFX3001" s="741"/>
      <c r="NFY3001" s="137"/>
      <c r="NFZ3001" s="583"/>
      <c r="NGA3001" s="538"/>
      <c r="NGB3001" s="565"/>
      <c r="NGC3001" s="357"/>
      <c r="NGD3001" s="81"/>
      <c r="NGE3001" s="173"/>
      <c r="NGF3001" s="741"/>
      <c r="NGG3001" s="137"/>
      <c r="NGH3001" s="583"/>
      <c r="NGI3001" s="538"/>
      <c r="NGJ3001" s="565"/>
      <c r="NGK3001" s="357"/>
      <c r="NGL3001" s="81"/>
      <c r="NGM3001" s="173"/>
      <c r="NGN3001" s="741"/>
      <c r="NGO3001" s="137"/>
      <c r="NGP3001" s="583"/>
      <c r="NGQ3001" s="538"/>
      <c r="NGR3001" s="565"/>
      <c r="NGS3001" s="357"/>
      <c r="NGT3001" s="81"/>
      <c r="NGU3001" s="173"/>
      <c r="NGV3001" s="741"/>
      <c r="NGW3001" s="137"/>
      <c r="NGX3001" s="583"/>
      <c r="NGY3001" s="538"/>
      <c r="NGZ3001" s="565"/>
      <c r="NHA3001" s="357"/>
      <c r="NHB3001" s="81"/>
      <c r="NHC3001" s="173"/>
      <c r="NHD3001" s="741"/>
      <c r="NHE3001" s="137"/>
      <c r="NHF3001" s="583"/>
      <c r="NHG3001" s="538"/>
      <c r="NHH3001" s="565"/>
      <c r="NHI3001" s="357"/>
      <c r="NHJ3001" s="81"/>
      <c r="NHK3001" s="173"/>
      <c r="NHL3001" s="741"/>
      <c r="NHM3001" s="137"/>
      <c r="NHN3001" s="583"/>
      <c r="NHO3001" s="538"/>
      <c r="NHP3001" s="565"/>
      <c r="NHQ3001" s="357"/>
      <c r="NHR3001" s="81"/>
      <c r="NHS3001" s="173"/>
      <c r="NHT3001" s="741"/>
      <c r="NHU3001" s="137"/>
      <c r="NHV3001" s="583"/>
      <c r="NHW3001" s="538"/>
      <c r="NHX3001" s="565"/>
      <c r="NHY3001" s="357"/>
      <c r="NHZ3001" s="81"/>
      <c r="NIA3001" s="173"/>
      <c r="NIB3001" s="741"/>
      <c r="NIC3001" s="137"/>
      <c r="NID3001" s="583"/>
      <c r="NIE3001" s="538"/>
      <c r="NIF3001" s="565"/>
      <c r="NIG3001" s="357"/>
      <c r="NIH3001" s="81"/>
      <c r="NII3001" s="173"/>
      <c r="NIJ3001" s="741"/>
      <c r="NIK3001" s="137"/>
      <c r="NIL3001" s="583"/>
      <c r="NIM3001" s="538"/>
      <c r="NIN3001" s="565"/>
      <c r="NIO3001" s="357"/>
      <c r="NIP3001" s="81"/>
      <c r="NIQ3001" s="173"/>
      <c r="NIR3001" s="741"/>
      <c r="NIS3001" s="137"/>
      <c r="NIT3001" s="583"/>
      <c r="NIU3001" s="538"/>
      <c r="NIV3001" s="565"/>
      <c r="NIW3001" s="357"/>
      <c r="NIX3001" s="81"/>
      <c r="NIY3001" s="173"/>
      <c r="NIZ3001" s="741"/>
      <c r="NJA3001" s="137"/>
      <c r="NJB3001" s="583"/>
      <c r="NJC3001" s="538"/>
      <c r="NJD3001" s="565"/>
      <c r="NJE3001" s="357"/>
      <c r="NJF3001" s="81"/>
      <c r="NJG3001" s="173"/>
      <c r="NJH3001" s="741"/>
      <c r="NJI3001" s="137"/>
      <c r="NJJ3001" s="583"/>
      <c r="NJK3001" s="538"/>
      <c r="NJL3001" s="565"/>
      <c r="NJM3001" s="357"/>
      <c r="NJN3001" s="81"/>
      <c r="NJO3001" s="173"/>
      <c r="NJP3001" s="741"/>
      <c r="NJQ3001" s="137"/>
      <c r="NJR3001" s="583"/>
      <c r="NJS3001" s="538"/>
      <c r="NJT3001" s="565"/>
      <c r="NJU3001" s="357"/>
      <c r="NJV3001" s="81"/>
      <c r="NJW3001" s="173"/>
      <c r="NJX3001" s="741"/>
      <c r="NJY3001" s="137"/>
      <c r="NJZ3001" s="583"/>
      <c r="NKA3001" s="538"/>
      <c r="NKB3001" s="565"/>
      <c r="NKC3001" s="357"/>
      <c r="NKD3001" s="81"/>
      <c r="NKE3001" s="173"/>
      <c r="NKF3001" s="741"/>
      <c r="NKG3001" s="137"/>
      <c r="NKH3001" s="583"/>
      <c r="NKI3001" s="538"/>
      <c r="NKJ3001" s="565"/>
      <c r="NKK3001" s="357"/>
      <c r="NKL3001" s="81"/>
      <c r="NKM3001" s="173"/>
      <c r="NKN3001" s="741"/>
      <c r="NKO3001" s="137"/>
      <c r="NKP3001" s="583"/>
      <c r="NKQ3001" s="538"/>
      <c r="NKR3001" s="565"/>
      <c r="NKS3001" s="357"/>
      <c r="NKT3001" s="81"/>
      <c r="NKU3001" s="173"/>
      <c r="NKV3001" s="741"/>
      <c r="NKW3001" s="137"/>
      <c r="NKX3001" s="583"/>
      <c r="NKY3001" s="538"/>
      <c r="NKZ3001" s="565"/>
      <c r="NLA3001" s="357"/>
      <c r="NLB3001" s="81"/>
      <c r="NLC3001" s="173"/>
      <c r="NLD3001" s="741"/>
      <c r="NLE3001" s="137"/>
      <c r="NLF3001" s="583"/>
      <c r="NLG3001" s="538"/>
      <c r="NLH3001" s="565"/>
      <c r="NLI3001" s="357"/>
      <c r="NLJ3001" s="81"/>
      <c r="NLK3001" s="173"/>
      <c r="NLL3001" s="741"/>
      <c r="NLM3001" s="137"/>
      <c r="NLN3001" s="583"/>
      <c r="NLO3001" s="538"/>
      <c r="NLP3001" s="565"/>
      <c r="NLQ3001" s="357"/>
      <c r="NLR3001" s="81"/>
      <c r="NLS3001" s="173"/>
      <c r="NLT3001" s="741"/>
      <c r="NLU3001" s="137"/>
      <c r="NLV3001" s="583"/>
      <c r="NLW3001" s="538"/>
      <c r="NLX3001" s="565"/>
      <c r="NLY3001" s="357"/>
      <c r="NLZ3001" s="81"/>
      <c r="NMA3001" s="173"/>
      <c r="NMB3001" s="741"/>
      <c r="NMC3001" s="137"/>
      <c r="NMD3001" s="583"/>
      <c r="NME3001" s="538"/>
      <c r="NMF3001" s="565"/>
      <c r="NMG3001" s="357"/>
      <c r="NMH3001" s="81"/>
      <c r="NMI3001" s="173"/>
      <c r="NMJ3001" s="741"/>
      <c r="NMK3001" s="137"/>
      <c r="NML3001" s="583"/>
      <c r="NMM3001" s="538"/>
      <c r="NMN3001" s="565"/>
      <c r="NMO3001" s="357"/>
      <c r="NMP3001" s="81"/>
      <c r="NMQ3001" s="173"/>
      <c r="NMR3001" s="741"/>
      <c r="NMS3001" s="137"/>
      <c r="NMT3001" s="583"/>
      <c r="NMU3001" s="538"/>
      <c r="NMV3001" s="565"/>
      <c r="NMW3001" s="357"/>
      <c r="NMX3001" s="81"/>
      <c r="NMY3001" s="173"/>
      <c r="NMZ3001" s="741"/>
      <c r="NNA3001" s="137"/>
      <c r="NNB3001" s="583"/>
      <c r="NNC3001" s="538"/>
      <c r="NND3001" s="565"/>
      <c r="NNE3001" s="357"/>
      <c r="NNF3001" s="81"/>
      <c r="NNG3001" s="173"/>
      <c r="NNH3001" s="741"/>
      <c r="NNI3001" s="137"/>
      <c r="NNJ3001" s="583"/>
      <c r="NNK3001" s="538"/>
      <c r="NNL3001" s="565"/>
      <c r="NNM3001" s="357"/>
      <c r="NNN3001" s="81"/>
      <c r="NNO3001" s="173"/>
      <c r="NNP3001" s="741"/>
      <c r="NNQ3001" s="137"/>
      <c r="NNR3001" s="583"/>
      <c r="NNS3001" s="538"/>
      <c r="NNT3001" s="565"/>
      <c r="NNU3001" s="357"/>
      <c r="NNV3001" s="81"/>
      <c r="NNW3001" s="173"/>
      <c r="NNX3001" s="741"/>
      <c r="NNY3001" s="137"/>
      <c r="NNZ3001" s="583"/>
      <c r="NOA3001" s="538"/>
      <c r="NOB3001" s="565"/>
      <c r="NOC3001" s="357"/>
      <c r="NOD3001" s="81"/>
      <c r="NOE3001" s="173"/>
      <c r="NOF3001" s="741"/>
      <c r="NOG3001" s="137"/>
      <c r="NOH3001" s="583"/>
      <c r="NOI3001" s="538"/>
      <c r="NOJ3001" s="565"/>
      <c r="NOK3001" s="357"/>
      <c r="NOL3001" s="81"/>
      <c r="NOM3001" s="173"/>
      <c r="NON3001" s="741"/>
      <c r="NOO3001" s="137"/>
      <c r="NOP3001" s="583"/>
      <c r="NOQ3001" s="538"/>
      <c r="NOR3001" s="565"/>
      <c r="NOS3001" s="357"/>
      <c r="NOT3001" s="81"/>
      <c r="NOU3001" s="173"/>
      <c r="NOV3001" s="741"/>
      <c r="NOW3001" s="137"/>
      <c r="NOX3001" s="583"/>
      <c r="NOY3001" s="538"/>
      <c r="NOZ3001" s="565"/>
      <c r="NPA3001" s="357"/>
      <c r="NPB3001" s="81"/>
      <c r="NPC3001" s="173"/>
      <c r="NPD3001" s="741"/>
      <c r="NPE3001" s="137"/>
      <c r="NPF3001" s="583"/>
      <c r="NPG3001" s="538"/>
      <c r="NPH3001" s="565"/>
      <c r="NPI3001" s="357"/>
      <c r="NPJ3001" s="81"/>
      <c r="NPK3001" s="173"/>
      <c r="NPL3001" s="741"/>
      <c r="NPM3001" s="137"/>
      <c r="NPN3001" s="583"/>
      <c r="NPO3001" s="538"/>
      <c r="NPP3001" s="565"/>
      <c r="NPQ3001" s="357"/>
      <c r="NPR3001" s="81"/>
      <c r="NPS3001" s="173"/>
      <c r="NPT3001" s="741"/>
      <c r="NPU3001" s="137"/>
      <c r="NPV3001" s="583"/>
      <c r="NPW3001" s="538"/>
      <c r="NPX3001" s="565"/>
      <c r="NPY3001" s="357"/>
      <c r="NPZ3001" s="81"/>
      <c r="NQA3001" s="173"/>
      <c r="NQB3001" s="741"/>
      <c r="NQC3001" s="137"/>
      <c r="NQD3001" s="583"/>
      <c r="NQE3001" s="538"/>
      <c r="NQF3001" s="565"/>
      <c r="NQG3001" s="357"/>
      <c r="NQH3001" s="81"/>
      <c r="NQI3001" s="173"/>
      <c r="NQJ3001" s="741"/>
      <c r="NQK3001" s="137"/>
      <c r="NQL3001" s="583"/>
      <c r="NQM3001" s="538"/>
      <c r="NQN3001" s="565"/>
      <c r="NQO3001" s="357"/>
      <c r="NQP3001" s="81"/>
      <c r="NQQ3001" s="173"/>
      <c r="NQR3001" s="741"/>
      <c r="NQS3001" s="137"/>
      <c r="NQT3001" s="583"/>
      <c r="NQU3001" s="538"/>
      <c r="NQV3001" s="565"/>
      <c r="NQW3001" s="357"/>
      <c r="NQX3001" s="81"/>
      <c r="NQY3001" s="173"/>
      <c r="NQZ3001" s="741"/>
      <c r="NRA3001" s="137"/>
      <c r="NRB3001" s="583"/>
      <c r="NRC3001" s="538"/>
      <c r="NRD3001" s="565"/>
      <c r="NRE3001" s="357"/>
      <c r="NRF3001" s="81"/>
      <c r="NRG3001" s="173"/>
      <c r="NRH3001" s="741"/>
      <c r="NRI3001" s="137"/>
      <c r="NRJ3001" s="583"/>
      <c r="NRK3001" s="538"/>
      <c r="NRL3001" s="565"/>
      <c r="NRM3001" s="357"/>
      <c r="NRN3001" s="81"/>
      <c r="NRO3001" s="173"/>
      <c r="NRP3001" s="741"/>
      <c r="NRQ3001" s="137"/>
      <c r="NRR3001" s="583"/>
      <c r="NRS3001" s="538"/>
      <c r="NRT3001" s="565"/>
      <c r="NRU3001" s="357"/>
      <c r="NRV3001" s="81"/>
      <c r="NRW3001" s="173"/>
      <c r="NRX3001" s="741"/>
      <c r="NRY3001" s="137"/>
      <c r="NRZ3001" s="583"/>
      <c r="NSA3001" s="538"/>
      <c r="NSB3001" s="565"/>
      <c r="NSC3001" s="357"/>
      <c r="NSD3001" s="81"/>
      <c r="NSE3001" s="173"/>
      <c r="NSF3001" s="741"/>
      <c r="NSG3001" s="137"/>
      <c r="NSH3001" s="583"/>
      <c r="NSI3001" s="538"/>
      <c r="NSJ3001" s="565"/>
      <c r="NSK3001" s="357"/>
      <c r="NSL3001" s="81"/>
      <c r="NSM3001" s="173"/>
      <c r="NSN3001" s="741"/>
      <c r="NSO3001" s="137"/>
      <c r="NSP3001" s="583"/>
      <c r="NSQ3001" s="538"/>
      <c r="NSR3001" s="565"/>
      <c r="NSS3001" s="357"/>
      <c r="NST3001" s="81"/>
      <c r="NSU3001" s="173"/>
      <c r="NSV3001" s="741"/>
      <c r="NSW3001" s="137"/>
      <c r="NSX3001" s="583"/>
      <c r="NSY3001" s="538"/>
      <c r="NSZ3001" s="565"/>
      <c r="NTA3001" s="357"/>
      <c r="NTB3001" s="81"/>
      <c r="NTC3001" s="173"/>
      <c r="NTD3001" s="741"/>
      <c r="NTE3001" s="137"/>
      <c r="NTF3001" s="583"/>
      <c r="NTG3001" s="538"/>
      <c r="NTH3001" s="565"/>
      <c r="NTI3001" s="357"/>
      <c r="NTJ3001" s="81"/>
      <c r="NTK3001" s="173"/>
      <c r="NTL3001" s="741"/>
      <c r="NTM3001" s="137"/>
      <c r="NTN3001" s="583"/>
      <c r="NTO3001" s="538"/>
      <c r="NTP3001" s="565"/>
      <c r="NTQ3001" s="357"/>
      <c r="NTR3001" s="81"/>
      <c r="NTS3001" s="173"/>
      <c r="NTT3001" s="741"/>
      <c r="NTU3001" s="137"/>
      <c r="NTV3001" s="583"/>
      <c r="NTW3001" s="538"/>
      <c r="NTX3001" s="565"/>
      <c r="NTY3001" s="357"/>
      <c r="NTZ3001" s="81"/>
      <c r="NUA3001" s="173"/>
      <c r="NUB3001" s="741"/>
      <c r="NUC3001" s="137"/>
      <c r="NUD3001" s="583"/>
      <c r="NUE3001" s="538"/>
      <c r="NUF3001" s="565"/>
      <c r="NUG3001" s="357"/>
      <c r="NUH3001" s="81"/>
      <c r="NUI3001" s="173"/>
      <c r="NUJ3001" s="741"/>
      <c r="NUK3001" s="137"/>
      <c r="NUL3001" s="583"/>
      <c r="NUM3001" s="538"/>
      <c r="NUN3001" s="565"/>
      <c r="NUO3001" s="357"/>
      <c r="NUP3001" s="81"/>
      <c r="NUQ3001" s="173"/>
      <c r="NUR3001" s="741"/>
      <c r="NUS3001" s="137"/>
      <c r="NUT3001" s="583"/>
      <c r="NUU3001" s="538"/>
      <c r="NUV3001" s="565"/>
      <c r="NUW3001" s="357"/>
      <c r="NUX3001" s="81"/>
      <c r="NUY3001" s="173"/>
      <c r="NUZ3001" s="741"/>
      <c r="NVA3001" s="137"/>
      <c r="NVB3001" s="583"/>
      <c r="NVC3001" s="538"/>
      <c r="NVD3001" s="565"/>
      <c r="NVE3001" s="357"/>
      <c r="NVF3001" s="81"/>
      <c r="NVG3001" s="173"/>
      <c r="NVH3001" s="741"/>
      <c r="NVI3001" s="137"/>
      <c r="NVJ3001" s="583"/>
      <c r="NVK3001" s="538"/>
      <c r="NVL3001" s="565"/>
      <c r="NVM3001" s="357"/>
      <c r="NVN3001" s="81"/>
      <c r="NVO3001" s="173"/>
      <c r="NVP3001" s="741"/>
      <c r="NVQ3001" s="137"/>
      <c r="NVR3001" s="583"/>
      <c r="NVS3001" s="538"/>
      <c r="NVT3001" s="565"/>
      <c r="NVU3001" s="357"/>
      <c r="NVV3001" s="81"/>
      <c r="NVW3001" s="173"/>
      <c r="NVX3001" s="741"/>
      <c r="NVY3001" s="137"/>
      <c r="NVZ3001" s="583"/>
      <c r="NWA3001" s="538"/>
      <c r="NWB3001" s="565"/>
      <c r="NWC3001" s="357"/>
      <c r="NWD3001" s="81"/>
      <c r="NWE3001" s="173"/>
      <c r="NWF3001" s="741"/>
      <c r="NWG3001" s="137"/>
      <c r="NWH3001" s="583"/>
      <c r="NWI3001" s="538"/>
      <c r="NWJ3001" s="565"/>
      <c r="NWK3001" s="357"/>
      <c r="NWL3001" s="81"/>
      <c r="NWM3001" s="173"/>
      <c r="NWN3001" s="741"/>
      <c r="NWO3001" s="137"/>
      <c r="NWP3001" s="583"/>
      <c r="NWQ3001" s="538"/>
      <c r="NWR3001" s="565"/>
      <c r="NWS3001" s="357"/>
      <c r="NWT3001" s="81"/>
      <c r="NWU3001" s="173"/>
      <c r="NWV3001" s="741"/>
      <c r="NWW3001" s="137"/>
      <c r="NWX3001" s="583"/>
      <c r="NWY3001" s="538"/>
      <c r="NWZ3001" s="565"/>
      <c r="NXA3001" s="357"/>
      <c r="NXB3001" s="81"/>
      <c r="NXC3001" s="173"/>
      <c r="NXD3001" s="741"/>
      <c r="NXE3001" s="137"/>
      <c r="NXF3001" s="583"/>
      <c r="NXG3001" s="538"/>
      <c r="NXH3001" s="565"/>
      <c r="NXI3001" s="357"/>
      <c r="NXJ3001" s="81"/>
      <c r="NXK3001" s="173"/>
      <c r="NXL3001" s="741"/>
      <c r="NXM3001" s="137"/>
      <c r="NXN3001" s="583"/>
      <c r="NXO3001" s="538"/>
      <c r="NXP3001" s="565"/>
      <c r="NXQ3001" s="357"/>
      <c r="NXR3001" s="81"/>
      <c r="NXS3001" s="173"/>
      <c r="NXT3001" s="741"/>
      <c r="NXU3001" s="137"/>
      <c r="NXV3001" s="583"/>
      <c r="NXW3001" s="538"/>
      <c r="NXX3001" s="565"/>
      <c r="NXY3001" s="357"/>
      <c r="NXZ3001" s="81"/>
      <c r="NYA3001" s="173"/>
      <c r="NYB3001" s="741"/>
      <c r="NYC3001" s="137"/>
      <c r="NYD3001" s="583"/>
      <c r="NYE3001" s="538"/>
      <c r="NYF3001" s="565"/>
      <c r="NYG3001" s="357"/>
      <c r="NYH3001" s="81"/>
      <c r="NYI3001" s="173"/>
      <c r="NYJ3001" s="741"/>
      <c r="NYK3001" s="137"/>
      <c r="NYL3001" s="583"/>
      <c r="NYM3001" s="538"/>
      <c r="NYN3001" s="565"/>
      <c r="NYO3001" s="357"/>
      <c r="NYP3001" s="81"/>
      <c r="NYQ3001" s="173"/>
      <c r="NYR3001" s="741"/>
      <c r="NYS3001" s="137"/>
      <c r="NYT3001" s="583"/>
      <c r="NYU3001" s="538"/>
      <c r="NYV3001" s="565"/>
      <c r="NYW3001" s="357"/>
      <c r="NYX3001" s="81"/>
      <c r="NYY3001" s="173"/>
      <c r="NYZ3001" s="741"/>
      <c r="NZA3001" s="137"/>
      <c r="NZB3001" s="583"/>
      <c r="NZC3001" s="538"/>
      <c r="NZD3001" s="565"/>
      <c r="NZE3001" s="357"/>
      <c r="NZF3001" s="81"/>
      <c r="NZG3001" s="173"/>
      <c r="NZH3001" s="741"/>
      <c r="NZI3001" s="137"/>
      <c r="NZJ3001" s="583"/>
      <c r="NZK3001" s="538"/>
      <c r="NZL3001" s="565"/>
      <c r="NZM3001" s="357"/>
      <c r="NZN3001" s="81"/>
      <c r="NZO3001" s="173"/>
      <c r="NZP3001" s="741"/>
      <c r="NZQ3001" s="137"/>
      <c r="NZR3001" s="583"/>
      <c r="NZS3001" s="538"/>
      <c r="NZT3001" s="565"/>
      <c r="NZU3001" s="357"/>
      <c r="NZV3001" s="81"/>
      <c r="NZW3001" s="173"/>
      <c r="NZX3001" s="741"/>
      <c r="NZY3001" s="137"/>
      <c r="NZZ3001" s="583"/>
      <c r="OAA3001" s="538"/>
      <c r="OAB3001" s="565"/>
      <c r="OAC3001" s="357"/>
      <c r="OAD3001" s="81"/>
      <c r="OAE3001" s="173"/>
      <c r="OAF3001" s="741"/>
      <c r="OAG3001" s="137"/>
      <c r="OAH3001" s="583"/>
      <c r="OAI3001" s="538"/>
      <c r="OAJ3001" s="565"/>
      <c r="OAK3001" s="357"/>
      <c r="OAL3001" s="81"/>
      <c r="OAM3001" s="173"/>
      <c r="OAN3001" s="741"/>
      <c r="OAO3001" s="137"/>
      <c r="OAP3001" s="583"/>
      <c r="OAQ3001" s="538"/>
      <c r="OAR3001" s="565"/>
      <c r="OAS3001" s="357"/>
      <c r="OAT3001" s="81"/>
      <c r="OAU3001" s="173"/>
      <c r="OAV3001" s="741"/>
      <c r="OAW3001" s="137"/>
      <c r="OAX3001" s="583"/>
      <c r="OAY3001" s="538"/>
      <c r="OAZ3001" s="565"/>
      <c r="OBA3001" s="357"/>
      <c r="OBB3001" s="81"/>
      <c r="OBC3001" s="173"/>
      <c r="OBD3001" s="741"/>
      <c r="OBE3001" s="137"/>
      <c r="OBF3001" s="583"/>
      <c r="OBG3001" s="538"/>
      <c r="OBH3001" s="565"/>
      <c r="OBI3001" s="357"/>
      <c r="OBJ3001" s="81"/>
      <c r="OBK3001" s="173"/>
      <c r="OBL3001" s="741"/>
      <c r="OBM3001" s="137"/>
      <c r="OBN3001" s="583"/>
      <c r="OBO3001" s="538"/>
      <c r="OBP3001" s="565"/>
      <c r="OBQ3001" s="357"/>
      <c r="OBR3001" s="81"/>
      <c r="OBS3001" s="173"/>
      <c r="OBT3001" s="741"/>
      <c r="OBU3001" s="137"/>
      <c r="OBV3001" s="583"/>
      <c r="OBW3001" s="538"/>
      <c r="OBX3001" s="565"/>
      <c r="OBY3001" s="357"/>
      <c r="OBZ3001" s="81"/>
      <c r="OCA3001" s="173"/>
      <c r="OCB3001" s="741"/>
      <c r="OCC3001" s="137"/>
      <c r="OCD3001" s="583"/>
      <c r="OCE3001" s="538"/>
      <c r="OCF3001" s="565"/>
      <c r="OCG3001" s="357"/>
      <c r="OCH3001" s="81"/>
      <c r="OCI3001" s="173"/>
      <c r="OCJ3001" s="741"/>
      <c r="OCK3001" s="137"/>
      <c r="OCL3001" s="583"/>
      <c r="OCM3001" s="538"/>
      <c r="OCN3001" s="565"/>
      <c r="OCO3001" s="357"/>
      <c r="OCP3001" s="81"/>
      <c r="OCQ3001" s="173"/>
      <c r="OCR3001" s="741"/>
      <c r="OCS3001" s="137"/>
      <c r="OCT3001" s="583"/>
      <c r="OCU3001" s="538"/>
      <c r="OCV3001" s="565"/>
      <c r="OCW3001" s="357"/>
      <c r="OCX3001" s="81"/>
      <c r="OCY3001" s="173"/>
      <c r="OCZ3001" s="741"/>
      <c r="ODA3001" s="137"/>
      <c r="ODB3001" s="583"/>
      <c r="ODC3001" s="538"/>
      <c r="ODD3001" s="565"/>
      <c r="ODE3001" s="357"/>
      <c r="ODF3001" s="81"/>
      <c r="ODG3001" s="173"/>
      <c r="ODH3001" s="741"/>
      <c r="ODI3001" s="137"/>
      <c r="ODJ3001" s="583"/>
      <c r="ODK3001" s="538"/>
      <c r="ODL3001" s="565"/>
      <c r="ODM3001" s="357"/>
      <c r="ODN3001" s="81"/>
      <c r="ODO3001" s="173"/>
      <c r="ODP3001" s="741"/>
      <c r="ODQ3001" s="137"/>
      <c r="ODR3001" s="583"/>
      <c r="ODS3001" s="538"/>
      <c r="ODT3001" s="565"/>
      <c r="ODU3001" s="357"/>
      <c r="ODV3001" s="81"/>
      <c r="ODW3001" s="173"/>
      <c r="ODX3001" s="741"/>
      <c r="ODY3001" s="137"/>
      <c r="ODZ3001" s="583"/>
      <c r="OEA3001" s="538"/>
      <c r="OEB3001" s="565"/>
      <c r="OEC3001" s="357"/>
      <c r="OED3001" s="81"/>
      <c r="OEE3001" s="173"/>
      <c r="OEF3001" s="741"/>
      <c r="OEG3001" s="137"/>
      <c r="OEH3001" s="583"/>
      <c r="OEI3001" s="538"/>
      <c r="OEJ3001" s="565"/>
      <c r="OEK3001" s="357"/>
      <c r="OEL3001" s="81"/>
      <c r="OEM3001" s="173"/>
      <c r="OEN3001" s="741"/>
      <c r="OEO3001" s="137"/>
      <c r="OEP3001" s="583"/>
      <c r="OEQ3001" s="538"/>
      <c r="OER3001" s="565"/>
      <c r="OES3001" s="357"/>
      <c r="OET3001" s="81"/>
      <c r="OEU3001" s="173"/>
      <c r="OEV3001" s="741"/>
      <c r="OEW3001" s="137"/>
      <c r="OEX3001" s="583"/>
      <c r="OEY3001" s="538"/>
      <c r="OEZ3001" s="565"/>
      <c r="OFA3001" s="357"/>
      <c r="OFB3001" s="81"/>
      <c r="OFC3001" s="173"/>
      <c r="OFD3001" s="741"/>
      <c r="OFE3001" s="137"/>
      <c r="OFF3001" s="583"/>
      <c r="OFG3001" s="538"/>
      <c r="OFH3001" s="565"/>
      <c r="OFI3001" s="357"/>
      <c r="OFJ3001" s="81"/>
      <c r="OFK3001" s="173"/>
      <c r="OFL3001" s="741"/>
      <c r="OFM3001" s="137"/>
      <c r="OFN3001" s="583"/>
      <c r="OFO3001" s="538"/>
      <c r="OFP3001" s="565"/>
      <c r="OFQ3001" s="357"/>
      <c r="OFR3001" s="81"/>
      <c r="OFS3001" s="173"/>
      <c r="OFT3001" s="741"/>
      <c r="OFU3001" s="137"/>
      <c r="OFV3001" s="583"/>
      <c r="OFW3001" s="538"/>
      <c r="OFX3001" s="565"/>
      <c r="OFY3001" s="357"/>
      <c r="OFZ3001" s="81"/>
      <c r="OGA3001" s="173"/>
      <c r="OGB3001" s="741"/>
      <c r="OGC3001" s="137"/>
      <c r="OGD3001" s="583"/>
      <c r="OGE3001" s="538"/>
      <c r="OGF3001" s="565"/>
      <c r="OGG3001" s="357"/>
      <c r="OGH3001" s="81"/>
      <c r="OGI3001" s="173"/>
      <c r="OGJ3001" s="741"/>
      <c r="OGK3001" s="137"/>
      <c r="OGL3001" s="583"/>
      <c r="OGM3001" s="538"/>
      <c r="OGN3001" s="565"/>
      <c r="OGO3001" s="357"/>
      <c r="OGP3001" s="81"/>
      <c r="OGQ3001" s="173"/>
      <c r="OGR3001" s="741"/>
      <c r="OGS3001" s="137"/>
      <c r="OGT3001" s="583"/>
      <c r="OGU3001" s="538"/>
      <c r="OGV3001" s="565"/>
      <c r="OGW3001" s="357"/>
      <c r="OGX3001" s="81"/>
      <c r="OGY3001" s="173"/>
      <c r="OGZ3001" s="741"/>
      <c r="OHA3001" s="137"/>
      <c r="OHB3001" s="583"/>
      <c r="OHC3001" s="538"/>
      <c r="OHD3001" s="565"/>
      <c r="OHE3001" s="357"/>
      <c r="OHF3001" s="81"/>
      <c r="OHG3001" s="173"/>
      <c r="OHH3001" s="741"/>
      <c r="OHI3001" s="137"/>
      <c r="OHJ3001" s="583"/>
      <c r="OHK3001" s="538"/>
      <c r="OHL3001" s="565"/>
      <c r="OHM3001" s="357"/>
      <c r="OHN3001" s="81"/>
      <c r="OHO3001" s="173"/>
      <c r="OHP3001" s="741"/>
      <c r="OHQ3001" s="137"/>
      <c r="OHR3001" s="583"/>
      <c r="OHS3001" s="538"/>
      <c r="OHT3001" s="565"/>
      <c r="OHU3001" s="357"/>
      <c r="OHV3001" s="81"/>
      <c r="OHW3001" s="173"/>
      <c r="OHX3001" s="741"/>
      <c r="OHY3001" s="137"/>
      <c r="OHZ3001" s="583"/>
      <c r="OIA3001" s="538"/>
      <c r="OIB3001" s="565"/>
      <c r="OIC3001" s="357"/>
      <c r="OID3001" s="81"/>
      <c r="OIE3001" s="173"/>
      <c r="OIF3001" s="741"/>
      <c r="OIG3001" s="137"/>
      <c r="OIH3001" s="583"/>
      <c r="OII3001" s="538"/>
      <c r="OIJ3001" s="565"/>
      <c r="OIK3001" s="357"/>
      <c r="OIL3001" s="81"/>
      <c r="OIM3001" s="173"/>
      <c r="OIN3001" s="741"/>
      <c r="OIO3001" s="137"/>
      <c r="OIP3001" s="583"/>
      <c r="OIQ3001" s="538"/>
      <c r="OIR3001" s="565"/>
      <c r="OIS3001" s="357"/>
      <c r="OIT3001" s="81"/>
      <c r="OIU3001" s="173"/>
      <c r="OIV3001" s="741"/>
      <c r="OIW3001" s="137"/>
      <c r="OIX3001" s="583"/>
      <c r="OIY3001" s="538"/>
      <c r="OIZ3001" s="565"/>
      <c r="OJA3001" s="357"/>
      <c r="OJB3001" s="81"/>
      <c r="OJC3001" s="173"/>
      <c r="OJD3001" s="741"/>
      <c r="OJE3001" s="137"/>
      <c r="OJF3001" s="583"/>
      <c r="OJG3001" s="538"/>
      <c r="OJH3001" s="565"/>
      <c r="OJI3001" s="357"/>
      <c r="OJJ3001" s="81"/>
      <c r="OJK3001" s="173"/>
      <c r="OJL3001" s="741"/>
      <c r="OJM3001" s="137"/>
      <c r="OJN3001" s="583"/>
      <c r="OJO3001" s="538"/>
      <c r="OJP3001" s="565"/>
      <c r="OJQ3001" s="357"/>
      <c r="OJR3001" s="81"/>
      <c r="OJS3001" s="173"/>
      <c r="OJT3001" s="741"/>
      <c r="OJU3001" s="137"/>
      <c r="OJV3001" s="583"/>
      <c r="OJW3001" s="538"/>
      <c r="OJX3001" s="565"/>
      <c r="OJY3001" s="357"/>
      <c r="OJZ3001" s="81"/>
      <c r="OKA3001" s="173"/>
      <c r="OKB3001" s="741"/>
      <c r="OKC3001" s="137"/>
      <c r="OKD3001" s="583"/>
      <c r="OKE3001" s="538"/>
      <c r="OKF3001" s="565"/>
      <c r="OKG3001" s="357"/>
      <c r="OKH3001" s="81"/>
      <c r="OKI3001" s="173"/>
      <c r="OKJ3001" s="741"/>
      <c r="OKK3001" s="137"/>
      <c r="OKL3001" s="583"/>
      <c r="OKM3001" s="538"/>
      <c r="OKN3001" s="565"/>
      <c r="OKO3001" s="357"/>
      <c r="OKP3001" s="81"/>
      <c r="OKQ3001" s="173"/>
      <c r="OKR3001" s="741"/>
      <c r="OKS3001" s="137"/>
      <c r="OKT3001" s="583"/>
      <c r="OKU3001" s="538"/>
      <c r="OKV3001" s="565"/>
      <c r="OKW3001" s="357"/>
      <c r="OKX3001" s="81"/>
      <c r="OKY3001" s="173"/>
      <c r="OKZ3001" s="741"/>
      <c r="OLA3001" s="137"/>
      <c r="OLB3001" s="583"/>
      <c r="OLC3001" s="538"/>
      <c r="OLD3001" s="565"/>
      <c r="OLE3001" s="357"/>
      <c r="OLF3001" s="81"/>
      <c r="OLG3001" s="173"/>
      <c r="OLH3001" s="741"/>
      <c r="OLI3001" s="137"/>
      <c r="OLJ3001" s="583"/>
      <c r="OLK3001" s="538"/>
      <c r="OLL3001" s="565"/>
      <c r="OLM3001" s="357"/>
      <c r="OLN3001" s="81"/>
      <c r="OLO3001" s="173"/>
      <c r="OLP3001" s="741"/>
      <c r="OLQ3001" s="137"/>
      <c r="OLR3001" s="583"/>
      <c r="OLS3001" s="538"/>
      <c r="OLT3001" s="565"/>
      <c r="OLU3001" s="357"/>
      <c r="OLV3001" s="81"/>
      <c r="OLW3001" s="173"/>
      <c r="OLX3001" s="741"/>
      <c r="OLY3001" s="137"/>
      <c r="OLZ3001" s="583"/>
      <c r="OMA3001" s="538"/>
      <c r="OMB3001" s="565"/>
      <c r="OMC3001" s="357"/>
      <c r="OMD3001" s="81"/>
      <c r="OME3001" s="173"/>
      <c r="OMF3001" s="741"/>
      <c r="OMG3001" s="137"/>
      <c r="OMH3001" s="583"/>
      <c r="OMI3001" s="538"/>
      <c r="OMJ3001" s="565"/>
      <c r="OMK3001" s="357"/>
      <c r="OML3001" s="81"/>
      <c r="OMM3001" s="173"/>
      <c r="OMN3001" s="741"/>
      <c r="OMO3001" s="137"/>
      <c r="OMP3001" s="583"/>
      <c r="OMQ3001" s="538"/>
      <c r="OMR3001" s="565"/>
      <c r="OMS3001" s="357"/>
      <c r="OMT3001" s="81"/>
      <c r="OMU3001" s="173"/>
      <c r="OMV3001" s="741"/>
      <c r="OMW3001" s="137"/>
      <c r="OMX3001" s="583"/>
      <c r="OMY3001" s="538"/>
      <c r="OMZ3001" s="565"/>
      <c r="ONA3001" s="357"/>
      <c r="ONB3001" s="81"/>
      <c r="ONC3001" s="173"/>
      <c r="OND3001" s="741"/>
      <c r="ONE3001" s="137"/>
      <c r="ONF3001" s="583"/>
      <c r="ONG3001" s="538"/>
      <c r="ONH3001" s="565"/>
      <c r="ONI3001" s="357"/>
      <c r="ONJ3001" s="81"/>
      <c r="ONK3001" s="173"/>
      <c r="ONL3001" s="741"/>
      <c r="ONM3001" s="137"/>
      <c r="ONN3001" s="583"/>
      <c r="ONO3001" s="538"/>
      <c r="ONP3001" s="565"/>
      <c r="ONQ3001" s="357"/>
      <c r="ONR3001" s="81"/>
      <c r="ONS3001" s="173"/>
      <c r="ONT3001" s="741"/>
      <c r="ONU3001" s="137"/>
      <c r="ONV3001" s="583"/>
      <c r="ONW3001" s="538"/>
      <c r="ONX3001" s="565"/>
      <c r="ONY3001" s="357"/>
      <c r="ONZ3001" s="81"/>
      <c r="OOA3001" s="173"/>
      <c r="OOB3001" s="741"/>
      <c r="OOC3001" s="137"/>
      <c r="OOD3001" s="583"/>
      <c r="OOE3001" s="538"/>
      <c r="OOF3001" s="565"/>
      <c r="OOG3001" s="357"/>
      <c r="OOH3001" s="81"/>
      <c r="OOI3001" s="173"/>
      <c r="OOJ3001" s="741"/>
      <c r="OOK3001" s="137"/>
      <c r="OOL3001" s="583"/>
      <c r="OOM3001" s="538"/>
      <c r="OON3001" s="565"/>
      <c r="OOO3001" s="357"/>
      <c r="OOP3001" s="81"/>
      <c r="OOQ3001" s="173"/>
      <c r="OOR3001" s="741"/>
      <c r="OOS3001" s="137"/>
      <c r="OOT3001" s="583"/>
      <c r="OOU3001" s="538"/>
      <c r="OOV3001" s="565"/>
      <c r="OOW3001" s="357"/>
      <c r="OOX3001" s="81"/>
      <c r="OOY3001" s="173"/>
      <c r="OOZ3001" s="741"/>
      <c r="OPA3001" s="137"/>
      <c r="OPB3001" s="583"/>
      <c r="OPC3001" s="538"/>
      <c r="OPD3001" s="565"/>
      <c r="OPE3001" s="357"/>
      <c r="OPF3001" s="81"/>
      <c r="OPG3001" s="173"/>
      <c r="OPH3001" s="741"/>
      <c r="OPI3001" s="137"/>
      <c r="OPJ3001" s="583"/>
      <c r="OPK3001" s="538"/>
      <c r="OPL3001" s="565"/>
      <c r="OPM3001" s="357"/>
      <c r="OPN3001" s="81"/>
      <c r="OPO3001" s="173"/>
      <c r="OPP3001" s="741"/>
      <c r="OPQ3001" s="137"/>
      <c r="OPR3001" s="583"/>
      <c r="OPS3001" s="538"/>
      <c r="OPT3001" s="565"/>
      <c r="OPU3001" s="357"/>
      <c r="OPV3001" s="81"/>
      <c r="OPW3001" s="173"/>
      <c r="OPX3001" s="741"/>
      <c r="OPY3001" s="137"/>
      <c r="OPZ3001" s="583"/>
      <c r="OQA3001" s="538"/>
      <c r="OQB3001" s="565"/>
      <c r="OQC3001" s="357"/>
      <c r="OQD3001" s="81"/>
      <c r="OQE3001" s="173"/>
      <c r="OQF3001" s="741"/>
      <c r="OQG3001" s="137"/>
      <c r="OQH3001" s="583"/>
      <c r="OQI3001" s="538"/>
      <c r="OQJ3001" s="565"/>
      <c r="OQK3001" s="357"/>
      <c r="OQL3001" s="81"/>
      <c r="OQM3001" s="173"/>
      <c r="OQN3001" s="741"/>
      <c r="OQO3001" s="137"/>
      <c r="OQP3001" s="583"/>
      <c r="OQQ3001" s="538"/>
      <c r="OQR3001" s="565"/>
      <c r="OQS3001" s="357"/>
      <c r="OQT3001" s="81"/>
      <c r="OQU3001" s="173"/>
      <c r="OQV3001" s="741"/>
      <c r="OQW3001" s="137"/>
      <c r="OQX3001" s="583"/>
      <c r="OQY3001" s="538"/>
      <c r="OQZ3001" s="565"/>
      <c r="ORA3001" s="357"/>
      <c r="ORB3001" s="81"/>
      <c r="ORC3001" s="173"/>
      <c r="ORD3001" s="741"/>
      <c r="ORE3001" s="137"/>
      <c r="ORF3001" s="583"/>
      <c r="ORG3001" s="538"/>
      <c r="ORH3001" s="565"/>
      <c r="ORI3001" s="357"/>
      <c r="ORJ3001" s="81"/>
      <c r="ORK3001" s="173"/>
      <c r="ORL3001" s="741"/>
      <c r="ORM3001" s="137"/>
      <c r="ORN3001" s="583"/>
      <c r="ORO3001" s="538"/>
      <c r="ORP3001" s="565"/>
      <c r="ORQ3001" s="357"/>
      <c r="ORR3001" s="81"/>
      <c r="ORS3001" s="173"/>
      <c r="ORT3001" s="741"/>
      <c r="ORU3001" s="137"/>
      <c r="ORV3001" s="583"/>
      <c r="ORW3001" s="538"/>
      <c r="ORX3001" s="565"/>
      <c r="ORY3001" s="357"/>
      <c r="ORZ3001" s="81"/>
      <c r="OSA3001" s="173"/>
      <c r="OSB3001" s="741"/>
      <c r="OSC3001" s="137"/>
      <c r="OSD3001" s="583"/>
      <c r="OSE3001" s="538"/>
      <c r="OSF3001" s="565"/>
      <c r="OSG3001" s="357"/>
      <c r="OSH3001" s="81"/>
      <c r="OSI3001" s="173"/>
      <c r="OSJ3001" s="741"/>
      <c r="OSK3001" s="137"/>
      <c r="OSL3001" s="583"/>
      <c r="OSM3001" s="538"/>
      <c r="OSN3001" s="565"/>
      <c r="OSO3001" s="357"/>
      <c r="OSP3001" s="81"/>
      <c r="OSQ3001" s="173"/>
      <c r="OSR3001" s="741"/>
      <c r="OSS3001" s="137"/>
      <c r="OST3001" s="583"/>
      <c r="OSU3001" s="538"/>
      <c r="OSV3001" s="565"/>
      <c r="OSW3001" s="357"/>
      <c r="OSX3001" s="81"/>
      <c r="OSY3001" s="173"/>
      <c r="OSZ3001" s="741"/>
      <c r="OTA3001" s="137"/>
      <c r="OTB3001" s="583"/>
      <c r="OTC3001" s="538"/>
      <c r="OTD3001" s="565"/>
      <c r="OTE3001" s="357"/>
      <c r="OTF3001" s="81"/>
      <c r="OTG3001" s="173"/>
      <c r="OTH3001" s="741"/>
      <c r="OTI3001" s="137"/>
      <c r="OTJ3001" s="583"/>
      <c r="OTK3001" s="538"/>
      <c r="OTL3001" s="565"/>
      <c r="OTM3001" s="357"/>
      <c r="OTN3001" s="81"/>
      <c r="OTO3001" s="173"/>
      <c r="OTP3001" s="741"/>
      <c r="OTQ3001" s="137"/>
      <c r="OTR3001" s="583"/>
      <c r="OTS3001" s="538"/>
      <c r="OTT3001" s="565"/>
      <c r="OTU3001" s="357"/>
      <c r="OTV3001" s="81"/>
      <c r="OTW3001" s="173"/>
      <c r="OTX3001" s="741"/>
      <c r="OTY3001" s="137"/>
      <c r="OTZ3001" s="583"/>
      <c r="OUA3001" s="538"/>
      <c r="OUB3001" s="565"/>
      <c r="OUC3001" s="357"/>
      <c r="OUD3001" s="81"/>
      <c r="OUE3001" s="173"/>
      <c r="OUF3001" s="741"/>
      <c r="OUG3001" s="137"/>
      <c r="OUH3001" s="583"/>
      <c r="OUI3001" s="538"/>
      <c r="OUJ3001" s="565"/>
      <c r="OUK3001" s="357"/>
      <c r="OUL3001" s="81"/>
      <c r="OUM3001" s="173"/>
      <c r="OUN3001" s="741"/>
      <c r="OUO3001" s="137"/>
      <c r="OUP3001" s="583"/>
      <c r="OUQ3001" s="538"/>
      <c r="OUR3001" s="565"/>
      <c r="OUS3001" s="357"/>
      <c r="OUT3001" s="81"/>
      <c r="OUU3001" s="173"/>
      <c r="OUV3001" s="741"/>
      <c r="OUW3001" s="137"/>
      <c r="OUX3001" s="583"/>
      <c r="OUY3001" s="538"/>
      <c r="OUZ3001" s="565"/>
      <c r="OVA3001" s="357"/>
      <c r="OVB3001" s="81"/>
      <c r="OVC3001" s="173"/>
      <c r="OVD3001" s="741"/>
      <c r="OVE3001" s="137"/>
      <c r="OVF3001" s="583"/>
      <c r="OVG3001" s="538"/>
      <c r="OVH3001" s="565"/>
      <c r="OVI3001" s="357"/>
      <c r="OVJ3001" s="81"/>
      <c r="OVK3001" s="173"/>
      <c r="OVL3001" s="741"/>
      <c r="OVM3001" s="137"/>
      <c r="OVN3001" s="583"/>
      <c r="OVO3001" s="538"/>
      <c r="OVP3001" s="565"/>
      <c r="OVQ3001" s="357"/>
      <c r="OVR3001" s="81"/>
      <c r="OVS3001" s="173"/>
      <c r="OVT3001" s="741"/>
      <c r="OVU3001" s="137"/>
      <c r="OVV3001" s="583"/>
      <c r="OVW3001" s="538"/>
      <c r="OVX3001" s="565"/>
      <c r="OVY3001" s="357"/>
      <c r="OVZ3001" s="81"/>
      <c r="OWA3001" s="173"/>
      <c r="OWB3001" s="741"/>
      <c r="OWC3001" s="137"/>
      <c r="OWD3001" s="583"/>
      <c r="OWE3001" s="538"/>
      <c r="OWF3001" s="565"/>
      <c r="OWG3001" s="357"/>
      <c r="OWH3001" s="81"/>
      <c r="OWI3001" s="173"/>
      <c r="OWJ3001" s="741"/>
      <c r="OWK3001" s="137"/>
      <c r="OWL3001" s="583"/>
      <c r="OWM3001" s="538"/>
      <c r="OWN3001" s="565"/>
      <c r="OWO3001" s="357"/>
      <c r="OWP3001" s="81"/>
      <c r="OWQ3001" s="173"/>
      <c r="OWR3001" s="741"/>
      <c r="OWS3001" s="137"/>
      <c r="OWT3001" s="583"/>
      <c r="OWU3001" s="538"/>
      <c r="OWV3001" s="565"/>
      <c r="OWW3001" s="357"/>
      <c r="OWX3001" s="81"/>
      <c r="OWY3001" s="173"/>
      <c r="OWZ3001" s="741"/>
      <c r="OXA3001" s="137"/>
      <c r="OXB3001" s="583"/>
      <c r="OXC3001" s="538"/>
      <c r="OXD3001" s="565"/>
      <c r="OXE3001" s="357"/>
      <c r="OXF3001" s="81"/>
      <c r="OXG3001" s="173"/>
      <c r="OXH3001" s="741"/>
      <c r="OXI3001" s="137"/>
      <c r="OXJ3001" s="583"/>
      <c r="OXK3001" s="538"/>
      <c r="OXL3001" s="565"/>
      <c r="OXM3001" s="357"/>
      <c r="OXN3001" s="81"/>
      <c r="OXO3001" s="173"/>
      <c r="OXP3001" s="741"/>
      <c r="OXQ3001" s="137"/>
      <c r="OXR3001" s="583"/>
      <c r="OXS3001" s="538"/>
      <c r="OXT3001" s="565"/>
      <c r="OXU3001" s="357"/>
      <c r="OXV3001" s="81"/>
      <c r="OXW3001" s="173"/>
      <c r="OXX3001" s="741"/>
      <c r="OXY3001" s="137"/>
      <c r="OXZ3001" s="583"/>
      <c r="OYA3001" s="538"/>
      <c r="OYB3001" s="565"/>
      <c r="OYC3001" s="357"/>
      <c r="OYD3001" s="81"/>
      <c r="OYE3001" s="173"/>
      <c r="OYF3001" s="741"/>
      <c r="OYG3001" s="137"/>
      <c r="OYH3001" s="583"/>
      <c r="OYI3001" s="538"/>
      <c r="OYJ3001" s="565"/>
      <c r="OYK3001" s="357"/>
      <c r="OYL3001" s="81"/>
      <c r="OYM3001" s="173"/>
      <c r="OYN3001" s="741"/>
      <c r="OYO3001" s="137"/>
      <c r="OYP3001" s="583"/>
      <c r="OYQ3001" s="538"/>
      <c r="OYR3001" s="565"/>
      <c r="OYS3001" s="357"/>
      <c r="OYT3001" s="81"/>
      <c r="OYU3001" s="173"/>
      <c r="OYV3001" s="741"/>
      <c r="OYW3001" s="137"/>
      <c r="OYX3001" s="583"/>
      <c r="OYY3001" s="538"/>
      <c r="OYZ3001" s="565"/>
      <c r="OZA3001" s="357"/>
      <c r="OZB3001" s="81"/>
      <c r="OZC3001" s="173"/>
      <c r="OZD3001" s="741"/>
      <c r="OZE3001" s="137"/>
      <c r="OZF3001" s="583"/>
      <c r="OZG3001" s="538"/>
      <c r="OZH3001" s="565"/>
      <c r="OZI3001" s="357"/>
      <c r="OZJ3001" s="81"/>
      <c r="OZK3001" s="173"/>
      <c r="OZL3001" s="741"/>
      <c r="OZM3001" s="137"/>
      <c r="OZN3001" s="583"/>
      <c r="OZO3001" s="538"/>
      <c r="OZP3001" s="565"/>
      <c r="OZQ3001" s="357"/>
      <c r="OZR3001" s="81"/>
      <c r="OZS3001" s="173"/>
      <c r="OZT3001" s="741"/>
      <c r="OZU3001" s="137"/>
      <c r="OZV3001" s="583"/>
      <c r="OZW3001" s="538"/>
      <c r="OZX3001" s="565"/>
      <c r="OZY3001" s="357"/>
      <c r="OZZ3001" s="81"/>
      <c r="PAA3001" s="173"/>
      <c r="PAB3001" s="741"/>
      <c r="PAC3001" s="137"/>
      <c r="PAD3001" s="583"/>
      <c r="PAE3001" s="538"/>
      <c r="PAF3001" s="565"/>
      <c r="PAG3001" s="357"/>
      <c r="PAH3001" s="81"/>
      <c r="PAI3001" s="173"/>
      <c r="PAJ3001" s="741"/>
      <c r="PAK3001" s="137"/>
      <c r="PAL3001" s="583"/>
      <c r="PAM3001" s="538"/>
      <c r="PAN3001" s="565"/>
      <c r="PAO3001" s="357"/>
      <c r="PAP3001" s="81"/>
      <c r="PAQ3001" s="173"/>
      <c r="PAR3001" s="741"/>
      <c r="PAS3001" s="137"/>
      <c r="PAT3001" s="583"/>
      <c r="PAU3001" s="538"/>
      <c r="PAV3001" s="565"/>
      <c r="PAW3001" s="357"/>
      <c r="PAX3001" s="81"/>
      <c r="PAY3001" s="173"/>
      <c r="PAZ3001" s="741"/>
      <c r="PBA3001" s="137"/>
      <c r="PBB3001" s="583"/>
      <c r="PBC3001" s="538"/>
      <c r="PBD3001" s="565"/>
      <c r="PBE3001" s="357"/>
      <c r="PBF3001" s="81"/>
      <c r="PBG3001" s="173"/>
      <c r="PBH3001" s="741"/>
      <c r="PBI3001" s="137"/>
      <c r="PBJ3001" s="583"/>
      <c r="PBK3001" s="538"/>
      <c r="PBL3001" s="565"/>
      <c r="PBM3001" s="357"/>
      <c r="PBN3001" s="81"/>
      <c r="PBO3001" s="173"/>
      <c r="PBP3001" s="741"/>
      <c r="PBQ3001" s="137"/>
      <c r="PBR3001" s="583"/>
      <c r="PBS3001" s="538"/>
      <c r="PBT3001" s="565"/>
      <c r="PBU3001" s="357"/>
      <c r="PBV3001" s="81"/>
      <c r="PBW3001" s="173"/>
      <c r="PBX3001" s="741"/>
      <c r="PBY3001" s="137"/>
      <c r="PBZ3001" s="583"/>
      <c r="PCA3001" s="538"/>
      <c r="PCB3001" s="565"/>
      <c r="PCC3001" s="357"/>
      <c r="PCD3001" s="81"/>
      <c r="PCE3001" s="173"/>
      <c r="PCF3001" s="741"/>
      <c r="PCG3001" s="137"/>
      <c r="PCH3001" s="583"/>
      <c r="PCI3001" s="538"/>
      <c r="PCJ3001" s="565"/>
      <c r="PCK3001" s="357"/>
      <c r="PCL3001" s="81"/>
      <c r="PCM3001" s="173"/>
      <c r="PCN3001" s="741"/>
      <c r="PCO3001" s="137"/>
      <c r="PCP3001" s="583"/>
      <c r="PCQ3001" s="538"/>
      <c r="PCR3001" s="565"/>
      <c r="PCS3001" s="357"/>
      <c r="PCT3001" s="81"/>
      <c r="PCU3001" s="173"/>
      <c r="PCV3001" s="741"/>
      <c r="PCW3001" s="137"/>
      <c r="PCX3001" s="583"/>
      <c r="PCY3001" s="538"/>
      <c r="PCZ3001" s="565"/>
      <c r="PDA3001" s="357"/>
      <c r="PDB3001" s="81"/>
      <c r="PDC3001" s="173"/>
      <c r="PDD3001" s="741"/>
      <c r="PDE3001" s="137"/>
      <c r="PDF3001" s="583"/>
      <c r="PDG3001" s="538"/>
      <c r="PDH3001" s="565"/>
      <c r="PDI3001" s="357"/>
      <c r="PDJ3001" s="81"/>
      <c r="PDK3001" s="173"/>
      <c r="PDL3001" s="741"/>
      <c r="PDM3001" s="137"/>
      <c r="PDN3001" s="583"/>
      <c r="PDO3001" s="538"/>
      <c r="PDP3001" s="565"/>
      <c r="PDQ3001" s="357"/>
      <c r="PDR3001" s="81"/>
      <c r="PDS3001" s="173"/>
      <c r="PDT3001" s="741"/>
      <c r="PDU3001" s="137"/>
      <c r="PDV3001" s="583"/>
      <c r="PDW3001" s="538"/>
      <c r="PDX3001" s="565"/>
      <c r="PDY3001" s="357"/>
      <c r="PDZ3001" s="81"/>
      <c r="PEA3001" s="173"/>
      <c r="PEB3001" s="741"/>
      <c r="PEC3001" s="137"/>
      <c r="PED3001" s="583"/>
      <c r="PEE3001" s="538"/>
      <c r="PEF3001" s="565"/>
      <c r="PEG3001" s="357"/>
      <c r="PEH3001" s="81"/>
      <c r="PEI3001" s="173"/>
      <c r="PEJ3001" s="741"/>
      <c r="PEK3001" s="137"/>
      <c r="PEL3001" s="583"/>
      <c r="PEM3001" s="538"/>
      <c r="PEN3001" s="565"/>
      <c r="PEO3001" s="357"/>
      <c r="PEP3001" s="81"/>
      <c r="PEQ3001" s="173"/>
      <c r="PER3001" s="741"/>
      <c r="PES3001" s="137"/>
      <c r="PET3001" s="583"/>
      <c r="PEU3001" s="538"/>
      <c r="PEV3001" s="565"/>
      <c r="PEW3001" s="357"/>
      <c r="PEX3001" s="81"/>
      <c r="PEY3001" s="173"/>
      <c r="PEZ3001" s="741"/>
      <c r="PFA3001" s="137"/>
      <c r="PFB3001" s="583"/>
      <c r="PFC3001" s="538"/>
      <c r="PFD3001" s="565"/>
      <c r="PFE3001" s="357"/>
      <c r="PFF3001" s="81"/>
      <c r="PFG3001" s="173"/>
      <c r="PFH3001" s="741"/>
      <c r="PFI3001" s="137"/>
      <c r="PFJ3001" s="583"/>
      <c r="PFK3001" s="538"/>
      <c r="PFL3001" s="565"/>
      <c r="PFM3001" s="357"/>
      <c r="PFN3001" s="81"/>
      <c r="PFO3001" s="173"/>
      <c r="PFP3001" s="741"/>
      <c r="PFQ3001" s="137"/>
      <c r="PFR3001" s="583"/>
      <c r="PFS3001" s="538"/>
      <c r="PFT3001" s="565"/>
      <c r="PFU3001" s="357"/>
      <c r="PFV3001" s="81"/>
      <c r="PFW3001" s="173"/>
      <c r="PFX3001" s="741"/>
      <c r="PFY3001" s="137"/>
      <c r="PFZ3001" s="583"/>
      <c r="PGA3001" s="538"/>
      <c r="PGB3001" s="565"/>
      <c r="PGC3001" s="357"/>
      <c r="PGD3001" s="81"/>
      <c r="PGE3001" s="173"/>
      <c r="PGF3001" s="741"/>
      <c r="PGG3001" s="137"/>
      <c r="PGH3001" s="583"/>
      <c r="PGI3001" s="538"/>
      <c r="PGJ3001" s="565"/>
      <c r="PGK3001" s="357"/>
      <c r="PGL3001" s="81"/>
      <c r="PGM3001" s="173"/>
      <c r="PGN3001" s="741"/>
      <c r="PGO3001" s="137"/>
      <c r="PGP3001" s="583"/>
      <c r="PGQ3001" s="538"/>
      <c r="PGR3001" s="565"/>
      <c r="PGS3001" s="357"/>
      <c r="PGT3001" s="81"/>
      <c r="PGU3001" s="173"/>
      <c r="PGV3001" s="741"/>
      <c r="PGW3001" s="137"/>
      <c r="PGX3001" s="583"/>
      <c r="PGY3001" s="538"/>
      <c r="PGZ3001" s="565"/>
      <c r="PHA3001" s="357"/>
      <c r="PHB3001" s="81"/>
      <c r="PHC3001" s="173"/>
      <c r="PHD3001" s="741"/>
      <c r="PHE3001" s="137"/>
      <c r="PHF3001" s="583"/>
      <c r="PHG3001" s="538"/>
      <c r="PHH3001" s="565"/>
      <c r="PHI3001" s="357"/>
      <c r="PHJ3001" s="81"/>
      <c r="PHK3001" s="173"/>
      <c r="PHL3001" s="741"/>
      <c r="PHM3001" s="137"/>
      <c r="PHN3001" s="583"/>
      <c r="PHO3001" s="538"/>
      <c r="PHP3001" s="565"/>
      <c r="PHQ3001" s="357"/>
      <c r="PHR3001" s="81"/>
      <c r="PHS3001" s="173"/>
      <c r="PHT3001" s="741"/>
      <c r="PHU3001" s="137"/>
      <c r="PHV3001" s="583"/>
      <c r="PHW3001" s="538"/>
      <c r="PHX3001" s="565"/>
      <c r="PHY3001" s="357"/>
      <c r="PHZ3001" s="81"/>
      <c r="PIA3001" s="173"/>
      <c r="PIB3001" s="741"/>
      <c r="PIC3001" s="137"/>
      <c r="PID3001" s="583"/>
      <c r="PIE3001" s="538"/>
      <c r="PIF3001" s="565"/>
      <c r="PIG3001" s="357"/>
      <c r="PIH3001" s="81"/>
      <c r="PII3001" s="173"/>
      <c r="PIJ3001" s="741"/>
      <c r="PIK3001" s="137"/>
      <c r="PIL3001" s="583"/>
      <c r="PIM3001" s="538"/>
      <c r="PIN3001" s="565"/>
      <c r="PIO3001" s="357"/>
      <c r="PIP3001" s="81"/>
      <c r="PIQ3001" s="173"/>
      <c r="PIR3001" s="741"/>
      <c r="PIS3001" s="137"/>
      <c r="PIT3001" s="583"/>
      <c r="PIU3001" s="538"/>
      <c r="PIV3001" s="565"/>
      <c r="PIW3001" s="357"/>
      <c r="PIX3001" s="81"/>
      <c r="PIY3001" s="173"/>
      <c r="PIZ3001" s="741"/>
      <c r="PJA3001" s="137"/>
      <c r="PJB3001" s="583"/>
      <c r="PJC3001" s="538"/>
      <c r="PJD3001" s="565"/>
      <c r="PJE3001" s="357"/>
      <c r="PJF3001" s="81"/>
      <c r="PJG3001" s="173"/>
      <c r="PJH3001" s="741"/>
      <c r="PJI3001" s="137"/>
      <c r="PJJ3001" s="583"/>
      <c r="PJK3001" s="538"/>
      <c r="PJL3001" s="565"/>
      <c r="PJM3001" s="357"/>
      <c r="PJN3001" s="81"/>
      <c r="PJO3001" s="173"/>
      <c r="PJP3001" s="741"/>
      <c r="PJQ3001" s="137"/>
      <c r="PJR3001" s="583"/>
      <c r="PJS3001" s="538"/>
      <c r="PJT3001" s="565"/>
      <c r="PJU3001" s="357"/>
      <c r="PJV3001" s="81"/>
      <c r="PJW3001" s="173"/>
      <c r="PJX3001" s="741"/>
      <c r="PJY3001" s="137"/>
      <c r="PJZ3001" s="583"/>
      <c r="PKA3001" s="538"/>
      <c r="PKB3001" s="565"/>
      <c r="PKC3001" s="357"/>
      <c r="PKD3001" s="81"/>
      <c r="PKE3001" s="173"/>
      <c r="PKF3001" s="741"/>
      <c r="PKG3001" s="137"/>
      <c r="PKH3001" s="583"/>
      <c r="PKI3001" s="538"/>
      <c r="PKJ3001" s="565"/>
      <c r="PKK3001" s="357"/>
      <c r="PKL3001" s="81"/>
      <c r="PKM3001" s="173"/>
      <c r="PKN3001" s="741"/>
      <c r="PKO3001" s="137"/>
      <c r="PKP3001" s="583"/>
      <c r="PKQ3001" s="538"/>
      <c r="PKR3001" s="565"/>
      <c r="PKS3001" s="357"/>
      <c r="PKT3001" s="81"/>
      <c r="PKU3001" s="173"/>
      <c r="PKV3001" s="741"/>
      <c r="PKW3001" s="137"/>
      <c r="PKX3001" s="583"/>
      <c r="PKY3001" s="538"/>
      <c r="PKZ3001" s="565"/>
      <c r="PLA3001" s="357"/>
      <c r="PLB3001" s="81"/>
      <c r="PLC3001" s="173"/>
      <c r="PLD3001" s="741"/>
      <c r="PLE3001" s="137"/>
      <c r="PLF3001" s="583"/>
      <c r="PLG3001" s="538"/>
      <c r="PLH3001" s="565"/>
      <c r="PLI3001" s="357"/>
      <c r="PLJ3001" s="81"/>
      <c r="PLK3001" s="173"/>
      <c r="PLL3001" s="741"/>
      <c r="PLM3001" s="137"/>
      <c r="PLN3001" s="583"/>
      <c r="PLO3001" s="538"/>
      <c r="PLP3001" s="565"/>
      <c r="PLQ3001" s="357"/>
      <c r="PLR3001" s="81"/>
      <c r="PLS3001" s="173"/>
      <c r="PLT3001" s="741"/>
      <c r="PLU3001" s="137"/>
      <c r="PLV3001" s="583"/>
      <c r="PLW3001" s="538"/>
      <c r="PLX3001" s="565"/>
      <c r="PLY3001" s="357"/>
      <c r="PLZ3001" s="81"/>
      <c r="PMA3001" s="173"/>
      <c r="PMB3001" s="741"/>
      <c r="PMC3001" s="137"/>
      <c r="PMD3001" s="583"/>
      <c r="PME3001" s="538"/>
      <c r="PMF3001" s="565"/>
      <c r="PMG3001" s="357"/>
      <c r="PMH3001" s="81"/>
      <c r="PMI3001" s="173"/>
      <c r="PMJ3001" s="741"/>
      <c r="PMK3001" s="137"/>
      <c r="PML3001" s="583"/>
      <c r="PMM3001" s="538"/>
      <c r="PMN3001" s="565"/>
      <c r="PMO3001" s="357"/>
      <c r="PMP3001" s="81"/>
      <c r="PMQ3001" s="173"/>
      <c r="PMR3001" s="741"/>
      <c r="PMS3001" s="137"/>
      <c r="PMT3001" s="583"/>
      <c r="PMU3001" s="538"/>
      <c r="PMV3001" s="565"/>
      <c r="PMW3001" s="357"/>
      <c r="PMX3001" s="81"/>
      <c r="PMY3001" s="173"/>
      <c r="PMZ3001" s="741"/>
      <c r="PNA3001" s="137"/>
      <c r="PNB3001" s="583"/>
      <c r="PNC3001" s="538"/>
      <c r="PND3001" s="565"/>
      <c r="PNE3001" s="357"/>
      <c r="PNF3001" s="81"/>
      <c r="PNG3001" s="173"/>
      <c r="PNH3001" s="741"/>
      <c r="PNI3001" s="137"/>
      <c r="PNJ3001" s="583"/>
      <c r="PNK3001" s="538"/>
      <c r="PNL3001" s="565"/>
      <c r="PNM3001" s="357"/>
      <c r="PNN3001" s="81"/>
      <c r="PNO3001" s="173"/>
      <c r="PNP3001" s="741"/>
      <c r="PNQ3001" s="137"/>
      <c r="PNR3001" s="583"/>
      <c r="PNS3001" s="538"/>
      <c r="PNT3001" s="565"/>
      <c r="PNU3001" s="357"/>
      <c r="PNV3001" s="81"/>
      <c r="PNW3001" s="173"/>
      <c r="PNX3001" s="741"/>
      <c r="PNY3001" s="137"/>
      <c r="PNZ3001" s="583"/>
      <c r="POA3001" s="538"/>
      <c r="POB3001" s="565"/>
      <c r="POC3001" s="357"/>
      <c r="POD3001" s="81"/>
      <c r="POE3001" s="173"/>
      <c r="POF3001" s="741"/>
      <c r="POG3001" s="137"/>
      <c r="POH3001" s="583"/>
      <c r="POI3001" s="538"/>
      <c r="POJ3001" s="565"/>
      <c r="POK3001" s="357"/>
      <c r="POL3001" s="81"/>
      <c r="POM3001" s="173"/>
      <c r="PON3001" s="741"/>
      <c r="POO3001" s="137"/>
      <c r="POP3001" s="583"/>
      <c r="POQ3001" s="538"/>
      <c r="POR3001" s="565"/>
      <c r="POS3001" s="357"/>
      <c r="POT3001" s="81"/>
      <c r="POU3001" s="173"/>
      <c r="POV3001" s="741"/>
      <c r="POW3001" s="137"/>
      <c r="POX3001" s="583"/>
      <c r="POY3001" s="538"/>
      <c r="POZ3001" s="565"/>
      <c r="PPA3001" s="357"/>
      <c r="PPB3001" s="81"/>
      <c r="PPC3001" s="173"/>
      <c r="PPD3001" s="741"/>
      <c r="PPE3001" s="137"/>
      <c r="PPF3001" s="583"/>
      <c r="PPG3001" s="538"/>
      <c r="PPH3001" s="565"/>
      <c r="PPI3001" s="357"/>
      <c r="PPJ3001" s="81"/>
      <c r="PPK3001" s="173"/>
      <c r="PPL3001" s="741"/>
      <c r="PPM3001" s="137"/>
      <c r="PPN3001" s="583"/>
      <c r="PPO3001" s="538"/>
      <c r="PPP3001" s="565"/>
      <c r="PPQ3001" s="357"/>
      <c r="PPR3001" s="81"/>
      <c r="PPS3001" s="173"/>
      <c r="PPT3001" s="741"/>
      <c r="PPU3001" s="137"/>
      <c r="PPV3001" s="583"/>
      <c r="PPW3001" s="538"/>
      <c r="PPX3001" s="565"/>
      <c r="PPY3001" s="357"/>
      <c r="PPZ3001" s="81"/>
      <c r="PQA3001" s="173"/>
      <c r="PQB3001" s="741"/>
      <c r="PQC3001" s="137"/>
      <c r="PQD3001" s="583"/>
      <c r="PQE3001" s="538"/>
      <c r="PQF3001" s="565"/>
      <c r="PQG3001" s="357"/>
      <c r="PQH3001" s="81"/>
      <c r="PQI3001" s="173"/>
      <c r="PQJ3001" s="741"/>
      <c r="PQK3001" s="137"/>
      <c r="PQL3001" s="583"/>
      <c r="PQM3001" s="538"/>
      <c r="PQN3001" s="565"/>
      <c r="PQO3001" s="357"/>
      <c r="PQP3001" s="81"/>
      <c r="PQQ3001" s="173"/>
      <c r="PQR3001" s="741"/>
      <c r="PQS3001" s="137"/>
      <c r="PQT3001" s="583"/>
      <c r="PQU3001" s="538"/>
      <c r="PQV3001" s="565"/>
      <c r="PQW3001" s="357"/>
      <c r="PQX3001" s="81"/>
      <c r="PQY3001" s="173"/>
      <c r="PQZ3001" s="741"/>
      <c r="PRA3001" s="137"/>
      <c r="PRB3001" s="583"/>
      <c r="PRC3001" s="538"/>
      <c r="PRD3001" s="565"/>
      <c r="PRE3001" s="357"/>
      <c r="PRF3001" s="81"/>
      <c r="PRG3001" s="173"/>
      <c r="PRH3001" s="741"/>
      <c r="PRI3001" s="137"/>
      <c r="PRJ3001" s="583"/>
      <c r="PRK3001" s="538"/>
      <c r="PRL3001" s="565"/>
      <c r="PRM3001" s="357"/>
      <c r="PRN3001" s="81"/>
      <c r="PRO3001" s="173"/>
      <c r="PRP3001" s="741"/>
      <c r="PRQ3001" s="137"/>
      <c r="PRR3001" s="583"/>
      <c r="PRS3001" s="538"/>
      <c r="PRT3001" s="565"/>
      <c r="PRU3001" s="357"/>
      <c r="PRV3001" s="81"/>
      <c r="PRW3001" s="173"/>
      <c r="PRX3001" s="741"/>
      <c r="PRY3001" s="137"/>
      <c r="PRZ3001" s="583"/>
      <c r="PSA3001" s="538"/>
      <c r="PSB3001" s="565"/>
      <c r="PSC3001" s="357"/>
      <c r="PSD3001" s="81"/>
      <c r="PSE3001" s="173"/>
      <c r="PSF3001" s="741"/>
      <c r="PSG3001" s="137"/>
      <c r="PSH3001" s="583"/>
      <c r="PSI3001" s="538"/>
      <c r="PSJ3001" s="565"/>
      <c r="PSK3001" s="357"/>
      <c r="PSL3001" s="81"/>
      <c r="PSM3001" s="173"/>
      <c r="PSN3001" s="741"/>
      <c r="PSO3001" s="137"/>
      <c r="PSP3001" s="583"/>
      <c r="PSQ3001" s="538"/>
      <c r="PSR3001" s="565"/>
      <c r="PSS3001" s="357"/>
      <c r="PST3001" s="81"/>
      <c r="PSU3001" s="173"/>
      <c r="PSV3001" s="741"/>
      <c r="PSW3001" s="137"/>
      <c r="PSX3001" s="583"/>
      <c r="PSY3001" s="538"/>
      <c r="PSZ3001" s="565"/>
      <c r="PTA3001" s="357"/>
      <c r="PTB3001" s="81"/>
      <c r="PTC3001" s="173"/>
      <c r="PTD3001" s="741"/>
      <c r="PTE3001" s="137"/>
      <c r="PTF3001" s="583"/>
      <c r="PTG3001" s="538"/>
      <c r="PTH3001" s="565"/>
      <c r="PTI3001" s="357"/>
      <c r="PTJ3001" s="81"/>
      <c r="PTK3001" s="173"/>
      <c r="PTL3001" s="741"/>
      <c r="PTM3001" s="137"/>
      <c r="PTN3001" s="583"/>
      <c r="PTO3001" s="538"/>
      <c r="PTP3001" s="565"/>
      <c r="PTQ3001" s="357"/>
      <c r="PTR3001" s="81"/>
      <c r="PTS3001" s="173"/>
      <c r="PTT3001" s="741"/>
      <c r="PTU3001" s="137"/>
      <c r="PTV3001" s="583"/>
      <c r="PTW3001" s="538"/>
      <c r="PTX3001" s="565"/>
      <c r="PTY3001" s="357"/>
      <c r="PTZ3001" s="81"/>
      <c r="PUA3001" s="173"/>
      <c r="PUB3001" s="741"/>
      <c r="PUC3001" s="137"/>
      <c r="PUD3001" s="583"/>
      <c r="PUE3001" s="538"/>
      <c r="PUF3001" s="565"/>
      <c r="PUG3001" s="357"/>
      <c r="PUH3001" s="81"/>
      <c r="PUI3001" s="173"/>
      <c r="PUJ3001" s="741"/>
      <c r="PUK3001" s="137"/>
      <c r="PUL3001" s="583"/>
      <c r="PUM3001" s="538"/>
      <c r="PUN3001" s="565"/>
      <c r="PUO3001" s="357"/>
      <c r="PUP3001" s="81"/>
      <c r="PUQ3001" s="173"/>
      <c r="PUR3001" s="741"/>
      <c r="PUS3001" s="137"/>
      <c r="PUT3001" s="583"/>
      <c r="PUU3001" s="538"/>
      <c r="PUV3001" s="565"/>
      <c r="PUW3001" s="357"/>
      <c r="PUX3001" s="81"/>
      <c r="PUY3001" s="173"/>
      <c r="PUZ3001" s="741"/>
      <c r="PVA3001" s="137"/>
      <c r="PVB3001" s="583"/>
      <c r="PVC3001" s="538"/>
      <c r="PVD3001" s="565"/>
      <c r="PVE3001" s="357"/>
      <c r="PVF3001" s="81"/>
      <c r="PVG3001" s="173"/>
      <c r="PVH3001" s="741"/>
      <c r="PVI3001" s="137"/>
      <c r="PVJ3001" s="583"/>
      <c r="PVK3001" s="538"/>
      <c r="PVL3001" s="565"/>
      <c r="PVM3001" s="357"/>
      <c r="PVN3001" s="81"/>
      <c r="PVO3001" s="173"/>
      <c r="PVP3001" s="741"/>
      <c r="PVQ3001" s="137"/>
      <c r="PVR3001" s="583"/>
      <c r="PVS3001" s="538"/>
      <c r="PVT3001" s="565"/>
      <c r="PVU3001" s="357"/>
      <c r="PVV3001" s="81"/>
      <c r="PVW3001" s="173"/>
      <c r="PVX3001" s="741"/>
      <c r="PVY3001" s="137"/>
      <c r="PVZ3001" s="583"/>
      <c r="PWA3001" s="538"/>
      <c r="PWB3001" s="565"/>
      <c r="PWC3001" s="357"/>
      <c r="PWD3001" s="81"/>
      <c r="PWE3001" s="173"/>
      <c r="PWF3001" s="741"/>
      <c r="PWG3001" s="137"/>
      <c r="PWH3001" s="583"/>
      <c r="PWI3001" s="538"/>
      <c r="PWJ3001" s="565"/>
      <c r="PWK3001" s="357"/>
      <c r="PWL3001" s="81"/>
      <c r="PWM3001" s="173"/>
      <c r="PWN3001" s="741"/>
      <c r="PWO3001" s="137"/>
      <c r="PWP3001" s="583"/>
      <c r="PWQ3001" s="538"/>
      <c r="PWR3001" s="565"/>
      <c r="PWS3001" s="357"/>
      <c r="PWT3001" s="81"/>
      <c r="PWU3001" s="173"/>
      <c r="PWV3001" s="741"/>
      <c r="PWW3001" s="137"/>
      <c r="PWX3001" s="583"/>
      <c r="PWY3001" s="538"/>
      <c r="PWZ3001" s="565"/>
      <c r="PXA3001" s="357"/>
      <c r="PXB3001" s="81"/>
      <c r="PXC3001" s="173"/>
      <c r="PXD3001" s="741"/>
      <c r="PXE3001" s="137"/>
      <c r="PXF3001" s="583"/>
      <c r="PXG3001" s="538"/>
      <c r="PXH3001" s="565"/>
      <c r="PXI3001" s="357"/>
      <c r="PXJ3001" s="81"/>
      <c r="PXK3001" s="173"/>
      <c r="PXL3001" s="741"/>
      <c r="PXM3001" s="137"/>
      <c r="PXN3001" s="583"/>
      <c r="PXO3001" s="538"/>
      <c r="PXP3001" s="565"/>
      <c r="PXQ3001" s="357"/>
      <c r="PXR3001" s="81"/>
      <c r="PXS3001" s="173"/>
      <c r="PXT3001" s="741"/>
      <c r="PXU3001" s="137"/>
      <c r="PXV3001" s="583"/>
      <c r="PXW3001" s="538"/>
      <c r="PXX3001" s="565"/>
      <c r="PXY3001" s="357"/>
      <c r="PXZ3001" s="81"/>
      <c r="PYA3001" s="173"/>
      <c r="PYB3001" s="741"/>
      <c r="PYC3001" s="137"/>
      <c r="PYD3001" s="583"/>
      <c r="PYE3001" s="538"/>
      <c r="PYF3001" s="565"/>
      <c r="PYG3001" s="357"/>
      <c r="PYH3001" s="81"/>
      <c r="PYI3001" s="173"/>
      <c r="PYJ3001" s="741"/>
      <c r="PYK3001" s="137"/>
      <c r="PYL3001" s="583"/>
      <c r="PYM3001" s="538"/>
      <c r="PYN3001" s="565"/>
      <c r="PYO3001" s="357"/>
      <c r="PYP3001" s="81"/>
      <c r="PYQ3001" s="173"/>
      <c r="PYR3001" s="741"/>
      <c r="PYS3001" s="137"/>
      <c r="PYT3001" s="583"/>
      <c r="PYU3001" s="538"/>
      <c r="PYV3001" s="565"/>
      <c r="PYW3001" s="357"/>
      <c r="PYX3001" s="81"/>
      <c r="PYY3001" s="173"/>
      <c r="PYZ3001" s="741"/>
      <c r="PZA3001" s="137"/>
      <c r="PZB3001" s="583"/>
      <c r="PZC3001" s="538"/>
      <c r="PZD3001" s="565"/>
      <c r="PZE3001" s="357"/>
      <c r="PZF3001" s="81"/>
      <c r="PZG3001" s="173"/>
      <c r="PZH3001" s="741"/>
      <c r="PZI3001" s="137"/>
      <c r="PZJ3001" s="583"/>
      <c r="PZK3001" s="538"/>
      <c r="PZL3001" s="565"/>
      <c r="PZM3001" s="357"/>
      <c r="PZN3001" s="81"/>
      <c r="PZO3001" s="173"/>
      <c r="PZP3001" s="741"/>
      <c r="PZQ3001" s="137"/>
      <c r="PZR3001" s="583"/>
      <c r="PZS3001" s="538"/>
      <c r="PZT3001" s="565"/>
      <c r="PZU3001" s="357"/>
      <c r="PZV3001" s="81"/>
      <c r="PZW3001" s="173"/>
      <c r="PZX3001" s="741"/>
      <c r="PZY3001" s="137"/>
      <c r="PZZ3001" s="583"/>
      <c r="QAA3001" s="538"/>
      <c r="QAB3001" s="565"/>
      <c r="QAC3001" s="357"/>
      <c r="QAD3001" s="81"/>
      <c r="QAE3001" s="173"/>
      <c r="QAF3001" s="741"/>
      <c r="QAG3001" s="137"/>
      <c r="QAH3001" s="583"/>
      <c r="QAI3001" s="538"/>
      <c r="QAJ3001" s="565"/>
      <c r="QAK3001" s="357"/>
      <c r="QAL3001" s="81"/>
      <c r="QAM3001" s="173"/>
      <c r="QAN3001" s="741"/>
      <c r="QAO3001" s="137"/>
      <c r="QAP3001" s="583"/>
      <c r="QAQ3001" s="538"/>
      <c r="QAR3001" s="565"/>
      <c r="QAS3001" s="357"/>
      <c r="QAT3001" s="81"/>
      <c r="QAU3001" s="173"/>
      <c r="QAV3001" s="741"/>
      <c r="QAW3001" s="137"/>
      <c r="QAX3001" s="583"/>
      <c r="QAY3001" s="538"/>
      <c r="QAZ3001" s="565"/>
      <c r="QBA3001" s="357"/>
      <c r="QBB3001" s="81"/>
      <c r="QBC3001" s="173"/>
      <c r="QBD3001" s="741"/>
      <c r="QBE3001" s="137"/>
      <c r="QBF3001" s="583"/>
      <c r="QBG3001" s="538"/>
      <c r="QBH3001" s="565"/>
      <c r="QBI3001" s="357"/>
      <c r="QBJ3001" s="81"/>
      <c r="QBK3001" s="173"/>
      <c r="QBL3001" s="741"/>
      <c r="QBM3001" s="137"/>
      <c r="QBN3001" s="583"/>
      <c r="QBO3001" s="538"/>
      <c r="QBP3001" s="565"/>
      <c r="QBQ3001" s="357"/>
      <c r="QBR3001" s="81"/>
      <c r="QBS3001" s="173"/>
      <c r="QBT3001" s="741"/>
      <c r="QBU3001" s="137"/>
      <c r="QBV3001" s="583"/>
      <c r="QBW3001" s="538"/>
      <c r="QBX3001" s="565"/>
      <c r="QBY3001" s="357"/>
      <c r="QBZ3001" s="81"/>
      <c r="QCA3001" s="173"/>
      <c r="QCB3001" s="741"/>
      <c r="QCC3001" s="137"/>
      <c r="QCD3001" s="583"/>
      <c r="QCE3001" s="538"/>
      <c r="QCF3001" s="565"/>
      <c r="QCG3001" s="357"/>
      <c r="QCH3001" s="81"/>
      <c r="QCI3001" s="173"/>
      <c r="QCJ3001" s="741"/>
      <c r="QCK3001" s="137"/>
      <c r="QCL3001" s="583"/>
      <c r="QCM3001" s="538"/>
      <c r="QCN3001" s="565"/>
      <c r="QCO3001" s="357"/>
      <c r="QCP3001" s="81"/>
      <c r="QCQ3001" s="173"/>
      <c r="QCR3001" s="741"/>
      <c r="QCS3001" s="137"/>
      <c r="QCT3001" s="583"/>
      <c r="QCU3001" s="538"/>
      <c r="QCV3001" s="565"/>
      <c r="QCW3001" s="357"/>
      <c r="QCX3001" s="81"/>
      <c r="QCY3001" s="173"/>
      <c r="QCZ3001" s="741"/>
      <c r="QDA3001" s="137"/>
      <c r="QDB3001" s="583"/>
      <c r="QDC3001" s="538"/>
      <c r="QDD3001" s="565"/>
      <c r="QDE3001" s="357"/>
      <c r="QDF3001" s="81"/>
      <c r="QDG3001" s="173"/>
      <c r="QDH3001" s="741"/>
      <c r="QDI3001" s="137"/>
      <c r="QDJ3001" s="583"/>
      <c r="QDK3001" s="538"/>
      <c r="QDL3001" s="565"/>
      <c r="QDM3001" s="357"/>
      <c r="QDN3001" s="81"/>
      <c r="QDO3001" s="173"/>
      <c r="QDP3001" s="741"/>
      <c r="QDQ3001" s="137"/>
      <c r="QDR3001" s="583"/>
      <c r="QDS3001" s="538"/>
      <c r="QDT3001" s="565"/>
      <c r="QDU3001" s="357"/>
      <c r="QDV3001" s="81"/>
      <c r="QDW3001" s="173"/>
      <c r="QDX3001" s="741"/>
      <c r="QDY3001" s="137"/>
      <c r="QDZ3001" s="583"/>
      <c r="QEA3001" s="538"/>
      <c r="QEB3001" s="565"/>
      <c r="QEC3001" s="357"/>
      <c r="QED3001" s="81"/>
      <c r="QEE3001" s="173"/>
      <c r="QEF3001" s="741"/>
      <c r="QEG3001" s="137"/>
      <c r="QEH3001" s="583"/>
      <c r="QEI3001" s="538"/>
      <c r="QEJ3001" s="565"/>
      <c r="QEK3001" s="357"/>
      <c r="QEL3001" s="81"/>
      <c r="QEM3001" s="173"/>
      <c r="QEN3001" s="741"/>
      <c r="QEO3001" s="137"/>
      <c r="QEP3001" s="583"/>
      <c r="QEQ3001" s="538"/>
      <c r="QER3001" s="565"/>
      <c r="QES3001" s="357"/>
      <c r="QET3001" s="81"/>
      <c r="QEU3001" s="173"/>
      <c r="QEV3001" s="741"/>
      <c r="QEW3001" s="137"/>
      <c r="QEX3001" s="583"/>
      <c r="QEY3001" s="538"/>
      <c r="QEZ3001" s="565"/>
      <c r="QFA3001" s="357"/>
      <c r="QFB3001" s="81"/>
      <c r="QFC3001" s="173"/>
      <c r="QFD3001" s="741"/>
      <c r="QFE3001" s="137"/>
      <c r="QFF3001" s="583"/>
      <c r="QFG3001" s="538"/>
      <c r="QFH3001" s="565"/>
      <c r="QFI3001" s="357"/>
      <c r="QFJ3001" s="81"/>
      <c r="QFK3001" s="173"/>
      <c r="QFL3001" s="741"/>
      <c r="QFM3001" s="137"/>
      <c r="QFN3001" s="583"/>
      <c r="QFO3001" s="538"/>
      <c r="QFP3001" s="565"/>
      <c r="QFQ3001" s="357"/>
      <c r="QFR3001" s="81"/>
      <c r="QFS3001" s="173"/>
      <c r="QFT3001" s="741"/>
      <c r="QFU3001" s="137"/>
      <c r="QFV3001" s="583"/>
      <c r="QFW3001" s="538"/>
      <c r="QFX3001" s="565"/>
      <c r="QFY3001" s="357"/>
      <c r="QFZ3001" s="81"/>
      <c r="QGA3001" s="173"/>
      <c r="QGB3001" s="741"/>
      <c r="QGC3001" s="137"/>
      <c r="QGD3001" s="583"/>
      <c r="QGE3001" s="538"/>
      <c r="QGF3001" s="565"/>
      <c r="QGG3001" s="357"/>
      <c r="QGH3001" s="81"/>
      <c r="QGI3001" s="173"/>
      <c r="QGJ3001" s="741"/>
      <c r="QGK3001" s="137"/>
      <c r="QGL3001" s="583"/>
      <c r="QGM3001" s="538"/>
      <c r="QGN3001" s="565"/>
      <c r="QGO3001" s="357"/>
      <c r="QGP3001" s="81"/>
      <c r="QGQ3001" s="173"/>
      <c r="QGR3001" s="741"/>
      <c r="QGS3001" s="137"/>
      <c r="QGT3001" s="583"/>
      <c r="QGU3001" s="538"/>
      <c r="QGV3001" s="565"/>
      <c r="QGW3001" s="357"/>
      <c r="QGX3001" s="81"/>
      <c r="QGY3001" s="173"/>
      <c r="QGZ3001" s="741"/>
      <c r="QHA3001" s="137"/>
      <c r="QHB3001" s="583"/>
      <c r="QHC3001" s="538"/>
      <c r="QHD3001" s="565"/>
      <c r="QHE3001" s="357"/>
      <c r="QHF3001" s="81"/>
      <c r="QHG3001" s="173"/>
      <c r="QHH3001" s="741"/>
      <c r="QHI3001" s="137"/>
      <c r="QHJ3001" s="583"/>
      <c r="QHK3001" s="538"/>
      <c r="QHL3001" s="565"/>
      <c r="QHM3001" s="357"/>
      <c r="QHN3001" s="81"/>
      <c r="QHO3001" s="173"/>
      <c r="QHP3001" s="741"/>
      <c r="QHQ3001" s="137"/>
      <c r="QHR3001" s="583"/>
      <c r="QHS3001" s="538"/>
      <c r="QHT3001" s="565"/>
      <c r="QHU3001" s="357"/>
      <c r="QHV3001" s="81"/>
      <c r="QHW3001" s="173"/>
      <c r="QHX3001" s="741"/>
      <c r="QHY3001" s="137"/>
      <c r="QHZ3001" s="583"/>
      <c r="QIA3001" s="538"/>
      <c r="QIB3001" s="565"/>
      <c r="QIC3001" s="357"/>
      <c r="QID3001" s="81"/>
      <c r="QIE3001" s="173"/>
      <c r="QIF3001" s="741"/>
      <c r="QIG3001" s="137"/>
      <c r="QIH3001" s="583"/>
      <c r="QII3001" s="538"/>
      <c r="QIJ3001" s="565"/>
      <c r="QIK3001" s="357"/>
      <c r="QIL3001" s="81"/>
      <c r="QIM3001" s="173"/>
      <c r="QIN3001" s="741"/>
      <c r="QIO3001" s="137"/>
      <c r="QIP3001" s="583"/>
      <c r="QIQ3001" s="538"/>
      <c r="QIR3001" s="565"/>
      <c r="QIS3001" s="357"/>
      <c r="QIT3001" s="81"/>
      <c r="QIU3001" s="173"/>
      <c r="QIV3001" s="741"/>
      <c r="QIW3001" s="137"/>
      <c r="QIX3001" s="583"/>
      <c r="QIY3001" s="538"/>
      <c r="QIZ3001" s="565"/>
      <c r="QJA3001" s="357"/>
      <c r="QJB3001" s="81"/>
      <c r="QJC3001" s="173"/>
      <c r="QJD3001" s="741"/>
      <c r="QJE3001" s="137"/>
      <c r="QJF3001" s="583"/>
      <c r="QJG3001" s="538"/>
      <c r="QJH3001" s="565"/>
      <c r="QJI3001" s="357"/>
      <c r="QJJ3001" s="81"/>
      <c r="QJK3001" s="173"/>
      <c r="QJL3001" s="741"/>
      <c r="QJM3001" s="137"/>
      <c r="QJN3001" s="583"/>
      <c r="QJO3001" s="538"/>
      <c r="QJP3001" s="565"/>
      <c r="QJQ3001" s="357"/>
      <c r="QJR3001" s="81"/>
      <c r="QJS3001" s="173"/>
      <c r="QJT3001" s="741"/>
      <c r="QJU3001" s="137"/>
      <c r="QJV3001" s="583"/>
      <c r="QJW3001" s="538"/>
      <c r="QJX3001" s="565"/>
      <c r="QJY3001" s="357"/>
      <c r="QJZ3001" s="81"/>
      <c r="QKA3001" s="173"/>
      <c r="QKB3001" s="741"/>
      <c r="QKC3001" s="137"/>
      <c r="QKD3001" s="583"/>
      <c r="QKE3001" s="538"/>
      <c r="QKF3001" s="565"/>
      <c r="QKG3001" s="357"/>
      <c r="QKH3001" s="81"/>
      <c r="QKI3001" s="173"/>
      <c r="QKJ3001" s="741"/>
      <c r="QKK3001" s="137"/>
      <c r="QKL3001" s="583"/>
      <c r="QKM3001" s="538"/>
      <c r="QKN3001" s="565"/>
      <c r="QKO3001" s="357"/>
      <c r="QKP3001" s="81"/>
      <c r="QKQ3001" s="173"/>
      <c r="QKR3001" s="741"/>
      <c r="QKS3001" s="137"/>
      <c r="QKT3001" s="583"/>
      <c r="QKU3001" s="538"/>
      <c r="QKV3001" s="565"/>
      <c r="QKW3001" s="357"/>
      <c r="QKX3001" s="81"/>
      <c r="QKY3001" s="173"/>
      <c r="QKZ3001" s="741"/>
      <c r="QLA3001" s="137"/>
      <c r="QLB3001" s="583"/>
      <c r="QLC3001" s="538"/>
      <c r="QLD3001" s="565"/>
      <c r="QLE3001" s="357"/>
      <c r="QLF3001" s="81"/>
      <c r="QLG3001" s="173"/>
      <c r="QLH3001" s="741"/>
      <c r="QLI3001" s="137"/>
      <c r="QLJ3001" s="583"/>
      <c r="QLK3001" s="538"/>
      <c r="QLL3001" s="565"/>
      <c r="QLM3001" s="357"/>
      <c r="QLN3001" s="81"/>
      <c r="QLO3001" s="173"/>
      <c r="QLP3001" s="741"/>
      <c r="QLQ3001" s="137"/>
      <c r="QLR3001" s="583"/>
      <c r="QLS3001" s="538"/>
      <c r="QLT3001" s="565"/>
      <c r="QLU3001" s="357"/>
      <c r="QLV3001" s="81"/>
      <c r="QLW3001" s="173"/>
      <c r="QLX3001" s="741"/>
      <c r="QLY3001" s="137"/>
      <c r="QLZ3001" s="583"/>
      <c r="QMA3001" s="538"/>
      <c r="QMB3001" s="565"/>
      <c r="QMC3001" s="357"/>
      <c r="QMD3001" s="81"/>
      <c r="QME3001" s="173"/>
      <c r="QMF3001" s="741"/>
      <c r="QMG3001" s="137"/>
      <c r="QMH3001" s="583"/>
      <c r="QMI3001" s="538"/>
      <c r="QMJ3001" s="565"/>
      <c r="QMK3001" s="357"/>
      <c r="QML3001" s="81"/>
      <c r="QMM3001" s="173"/>
      <c r="QMN3001" s="741"/>
      <c r="QMO3001" s="137"/>
      <c r="QMP3001" s="583"/>
      <c r="QMQ3001" s="538"/>
      <c r="QMR3001" s="565"/>
      <c r="QMS3001" s="357"/>
      <c r="QMT3001" s="81"/>
      <c r="QMU3001" s="173"/>
      <c r="QMV3001" s="741"/>
      <c r="QMW3001" s="137"/>
      <c r="QMX3001" s="583"/>
      <c r="QMY3001" s="538"/>
      <c r="QMZ3001" s="565"/>
      <c r="QNA3001" s="357"/>
      <c r="QNB3001" s="81"/>
      <c r="QNC3001" s="173"/>
      <c r="QND3001" s="741"/>
      <c r="QNE3001" s="137"/>
      <c r="QNF3001" s="583"/>
      <c r="QNG3001" s="538"/>
      <c r="QNH3001" s="565"/>
      <c r="QNI3001" s="357"/>
      <c r="QNJ3001" s="81"/>
      <c r="QNK3001" s="173"/>
      <c r="QNL3001" s="741"/>
      <c r="QNM3001" s="137"/>
      <c r="QNN3001" s="583"/>
      <c r="QNO3001" s="538"/>
      <c r="QNP3001" s="565"/>
      <c r="QNQ3001" s="357"/>
      <c r="QNR3001" s="81"/>
      <c r="QNS3001" s="173"/>
      <c r="QNT3001" s="741"/>
      <c r="QNU3001" s="137"/>
      <c r="QNV3001" s="583"/>
      <c r="QNW3001" s="538"/>
      <c r="QNX3001" s="565"/>
      <c r="QNY3001" s="357"/>
      <c r="QNZ3001" s="81"/>
      <c r="QOA3001" s="173"/>
      <c r="QOB3001" s="741"/>
      <c r="QOC3001" s="137"/>
      <c r="QOD3001" s="583"/>
      <c r="QOE3001" s="538"/>
      <c r="QOF3001" s="565"/>
      <c r="QOG3001" s="357"/>
      <c r="QOH3001" s="81"/>
      <c r="QOI3001" s="173"/>
      <c r="QOJ3001" s="741"/>
      <c r="QOK3001" s="137"/>
      <c r="QOL3001" s="583"/>
      <c r="QOM3001" s="538"/>
      <c r="QON3001" s="565"/>
      <c r="QOO3001" s="357"/>
      <c r="QOP3001" s="81"/>
      <c r="QOQ3001" s="173"/>
      <c r="QOR3001" s="741"/>
      <c r="QOS3001" s="137"/>
      <c r="QOT3001" s="583"/>
      <c r="QOU3001" s="538"/>
      <c r="QOV3001" s="565"/>
      <c r="QOW3001" s="357"/>
      <c r="QOX3001" s="81"/>
      <c r="QOY3001" s="173"/>
      <c r="QOZ3001" s="741"/>
      <c r="QPA3001" s="137"/>
      <c r="QPB3001" s="583"/>
      <c r="QPC3001" s="538"/>
      <c r="QPD3001" s="565"/>
      <c r="QPE3001" s="357"/>
      <c r="QPF3001" s="81"/>
      <c r="QPG3001" s="173"/>
      <c r="QPH3001" s="741"/>
      <c r="QPI3001" s="137"/>
      <c r="QPJ3001" s="583"/>
      <c r="QPK3001" s="538"/>
      <c r="QPL3001" s="565"/>
      <c r="QPM3001" s="357"/>
      <c r="QPN3001" s="81"/>
      <c r="QPO3001" s="173"/>
      <c r="QPP3001" s="741"/>
      <c r="QPQ3001" s="137"/>
      <c r="QPR3001" s="583"/>
      <c r="QPS3001" s="538"/>
      <c r="QPT3001" s="565"/>
      <c r="QPU3001" s="357"/>
      <c r="QPV3001" s="81"/>
      <c r="QPW3001" s="173"/>
      <c r="QPX3001" s="741"/>
      <c r="QPY3001" s="137"/>
      <c r="QPZ3001" s="583"/>
      <c r="QQA3001" s="538"/>
      <c r="QQB3001" s="565"/>
      <c r="QQC3001" s="357"/>
      <c r="QQD3001" s="81"/>
      <c r="QQE3001" s="173"/>
      <c r="QQF3001" s="741"/>
      <c r="QQG3001" s="137"/>
      <c r="QQH3001" s="583"/>
      <c r="QQI3001" s="538"/>
      <c r="QQJ3001" s="565"/>
      <c r="QQK3001" s="357"/>
      <c r="QQL3001" s="81"/>
      <c r="QQM3001" s="173"/>
      <c r="QQN3001" s="741"/>
      <c r="QQO3001" s="137"/>
      <c r="QQP3001" s="583"/>
      <c r="QQQ3001" s="538"/>
      <c r="QQR3001" s="565"/>
      <c r="QQS3001" s="357"/>
      <c r="QQT3001" s="81"/>
      <c r="QQU3001" s="173"/>
      <c r="QQV3001" s="741"/>
      <c r="QQW3001" s="137"/>
      <c r="QQX3001" s="583"/>
      <c r="QQY3001" s="538"/>
      <c r="QQZ3001" s="565"/>
      <c r="QRA3001" s="357"/>
      <c r="QRB3001" s="81"/>
      <c r="QRC3001" s="173"/>
      <c r="QRD3001" s="741"/>
      <c r="QRE3001" s="137"/>
      <c r="QRF3001" s="583"/>
      <c r="QRG3001" s="538"/>
      <c r="QRH3001" s="565"/>
      <c r="QRI3001" s="357"/>
      <c r="QRJ3001" s="81"/>
      <c r="QRK3001" s="173"/>
      <c r="QRL3001" s="741"/>
      <c r="QRM3001" s="137"/>
      <c r="QRN3001" s="583"/>
      <c r="QRO3001" s="538"/>
      <c r="QRP3001" s="565"/>
      <c r="QRQ3001" s="357"/>
      <c r="QRR3001" s="81"/>
      <c r="QRS3001" s="173"/>
      <c r="QRT3001" s="741"/>
      <c r="QRU3001" s="137"/>
      <c r="QRV3001" s="583"/>
      <c r="QRW3001" s="538"/>
      <c r="QRX3001" s="565"/>
      <c r="QRY3001" s="357"/>
      <c r="QRZ3001" s="81"/>
      <c r="QSA3001" s="173"/>
      <c r="QSB3001" s="741"/>
      <c r="QSC3001" s="137"/>
      <c r="QSD3001" s="583"/>
      <c r="QSE3001" s="538"/>
      <c r="QSF3001" s="565"/>
      <c r="QSG3001" s="357"/>
      <c r="QSH3001" s="81"/>
      <c r="QSI3001" s="173"/>
      <c r="QSJ3001" s="741"/>
      <c r="QSK3001" s="137"/>
      <c r="QSL3001" s="583"/>
      <c r="QSM3001" s="538"/>
      <c r="QSN3001" s="565"/>
      <c r="QSO3001" s="357"/>
      <c r="QSP3001" s="81"/>
      <c r="QSQ3001" s="173"/>
      <c r="QSR3001" s="741"/>
      <c r="QSS3001" s="137"/>
      <c r="QST3001" s="583"/>
      <c r="QSU3001" s="538"/>
      <c r="QSV3001" s="565"/>
      <c r="QSW3001" s="357"/>
      <c r="QSX3001" s="81"/>
      <c r="QSY3001" s="173"/>
      <c r="QSZ3001" s="741"/>
      <c r="QTA3001" s="137"/>
      <c r="QTB3001" s="583"/>
      <c r="QTC3001" s="538"/>
      <c r="QTD3001" s="565"/>
      <c r="QTE3001" s="357"/>
      <c r="QTF3001" s="81"/>
      <c r="QTG3001" s="173"/>
      <c r="QTH3001" s="741"/>
      <c r="QTI3001" s="137"/>
      <c r="QTJ3001" s="583"/>
      <c r="QTK3001" s="538"/>
      <c r="QTL3001" s="565"/>
      <c r="QTM3001" s="357"/>
      <c r="QTN3001" s="81"/>
      <c r="QTO3001" s="173"/>
      <c r="QTP3001" s="741"/>
      <c r="QTQ3001" s="137"/>
      <c r="QTR3001" s="583"/>
      <c r="QTS3001" s="538"/>
      <c r="QTT3001" s="565"/>
      <c r="QTU3001" s="357"/>
      <c r="QTV3001" s="81"/>
      <c r="QTW3001" s="173"/>
      <c r="QTX3001" s="741"/>
      <c r="QTY3001" s="137"/>
      <c r="QTZ3001" s="583"/>
      <c r="QUA3001" s="538"/>
      <c r="QUB3001" s="565"/>
      <c r="QUC3001" s="357"/>
      <c r="QUD3001" s="81"/>
      <c r="QUE3001" s="173"/>
      <c r="QUF3001" s="741"/>
      <c r="QUG3001" s="137"/>
      <c r="QUH3001" s="583"/>
      <c r="QUI3001" s="538"/>
      <c r="QUJ3001" s="565"/>
      <c r="QUK3001" s="357"/>
      <c r="QUL3001" s="81"/>
      <c r="QUM3001" s="173"/>
      <c r="QUN3001" s="741"/>
      <c r="QUO3001" s="137"/>
      <c r="QUP3001" s="583"/>
      <c r="QUQ3001" s="538"/>
      <c r="QUR3001" s="565"/>
      <c r="QUS3001" s="357"/>
      <c r="QUT3001" s="81"/>
      <c r="QUU3001" s="173"/>
      <c r="QUV3001" s="741"/>
      <c r="QUW3001" s="137"/>
      <c r="QUX3001" s="583"/>
      <c r="QUY3001" s="538"/>
      <c r="QUZ3001" s="565"/>
      <c r="QVA3001" s="357"/>
      <c r="QVB3001" s="81"/>
      <c r="QVC3001" s="173"/>
      <c r="QVD3001" s="741"/>
      <c r="QVE3001" s="137"/>
      <c r="QVF3001" s="583"/>
      <c r="QVG3001" s="538"/>
      <c r="QVH3001" s="565"/>
      <c r="QVI3001" s="357"/>
      <c r="QVJ3001" s="81"/>
      <c r="QVK3001" s="173"/>
      <c r="QVL3001" s="741"/>
      <c r="QVM3001" s="137"/>
      <c r="QVN3001" s="583"/>
      <c r="QVO3001" s="538"/>
      <c r="QVP3001" s="565"/>
      <c r="QVQ3001" s="357"/>
      <c r="QVR3001" s="81"/>
      <c r="QVS3001" s="173"/>
      <c r="QVT3001" s="741"/>
      <c r="QVU3001" s="137"/>
      <c r="QVV3001" s="583"/>
      <c r="QVW3001" s="538"/>
      <c r="QVX3001" s="565"/>
      <c r="QVY3001" s="357"/>
      <c r="QVZ3001" s="81"/>
      <c r="QWA3001" s="173"/>
      <c r="QWB3001" s="741"/>
      <c r="QWC3001" s="137"/>
      <c r="QWD3001" s="583"/>
      <c r="QWE3001" s="538"/>
      <c r="QWF3001" s="565"/>
      <c r="QWG3001" s="357"/>
      <c r="QWH3001" s="81"/>
      <c r="QWI3001" s="173"/>
      <c r="QWJ3001" s="741"/>
      <c r="QWK3001" s="137"/>
      <c r="QWL3001" s="583"/>
      <c r="QWM3001" s="538"/>
      <c r="QWN3001" s="565"/>
      <c r="QWO3001" s="357"/>
      <c r="QWP3001" s="81"/>
      <c r="QWQ3001" s="173"/>
      <c r="QWR3001" s="741"/>
      <c r="QWS3001" s="137"/>
      <c r="QWT3001" s="583"/>
      <c r="QWU3001" s="538"/>
      <c r="QWV3001" s="565"/>
      <c r="QWW3001" s="357"/>
      <c r="QWX3001" s="81"/>
      <c r="QWY3001" s="173"/>
      <c r="QWZ3001" s="741"/>
      <c r="QXA3001" s="137"/>
      <c r="QXB3001" s="583"/>
      <c r="QXC3001" s="538"/>
      <c r="QXD3001" s="565"/>
      <c r="QXE3001" s="357"/>
      <c r="QXF3001" s="81"/>
      <c r="QXG3001" s="173"/>
      <c r="QXH3001" s="741"/>
      <c r="QXI3001" s="137"/>
      <c r="QXJ3001" s="583"/>
      <c r="QXK3001" s="538"/>
      <c r="QXL3001" s="565"/>
      <c r="QXM3001" s="357"/>
      <c r="QXN3001" s="81"/>
      <c r="QXO3001" s="173"/>
      <c r="QXP3001" s="741"/>
      <c r="QXQ3001" s="137"/>
      <c r="QXR3001" s="583"/>
      <c r="QXS3001" s="538"/>
      <c r="QXT3001" s="565"/>
      <c r="QXU3001" s="357"/>
      <c r="QXV3001" s="81"/>
      <c r="QXW3001" s="173"/>
      <c r="QXX3001" s="741"/>
      <c r="QXY3001" s="137"/>
      <c r="QXZ3001" s="583"/>
      <c r="QYA3001" s="538"/>
      <c r="QYB3001" s="565"/>
      <c r="QYC3001" s="357"/>
      <c r="QYD3001" s="81"/>
      <c r="QYE3001" s="173"/>
      <c r="QYF3001" s="741"/>
      <c r="QYG3001" s="137"/>
      <c r="QYH3001" s="583"/>
      <c r="QYI3001" s="538"/>
      <c r="QYJ3001" s="565"/>
      <c r="QYK3001" s="357"/>
      <c r="QYL3001" s="81"/>
      <c r="QYM3001" s="173"/>
      <c r="QYN3001" s="741"/>
      <c r="QYO3001" s="137"/>
      <c r="QYP3001" s="583"/>
      <c r="QYQ3001" s="538"/>
      <c r="QYR3001" s="565"/>
      <c r="QYS3001" s="357"/>
      <c r="QYT3001" s="81"/>
      <c r="QYU3001" s="173"/>
      <c r="QYV3001" s="741"/>
      <c r="QYW3001" s="137"/>
      <c r="QYX3001" s="583"/>
      <c r="QYY3001" s="538"/>
      <c r="QYZ3001" s="565"/>
      <c r="QZA3001" s="357"/>
      <c r="QZB3001" s="81"/>
      <c r="QZC3001" s="173"/>
      <c r="QZD3001" s="741"/>
      <c r="QZE3001" s="137"/>
      <c r="QZF3001" s="583"/>
      <c r="QZG3001" s="538"/>
      <c r="QZH3001" s="565"/>
      <c r="QZI3001" s="357"/>
      <c r="QZJ3001" s="81"/>
      <c r="QZK3001" s="173"/>
      <c r="QZL3001" s="741"/>
      <c r="QZM3001" s="137"/>
      <c r="QZN3001" s="583"/>
      <c r="QZO3001" s="538"/>
      <c r="QZP3001" s="565"/>
      <c r="QZQ3001" s="357"/>
      <c r="QZR3001" s="81"/>
      <c r="QZS3001" s="173"/>
      <c r="QZT3001" s="741"/>
      <c r="QZU3001" s="137"/>
      <c r="QZV3001" s="583"/>
      <c r="QZW3001" s="538"/>
      <c r="QZX3001" s="565"/>
      <c r="QZY3001" s="357"/>
      <c r="QZZ3001" s="81"/>
      <c r="RAA3001" s="173"/>
      <c r="RAB3001" s="741"/>
      <c r="RAC3001" s="137"/>
      <c r="RAD3001" s="583"/>
      <c r="RAE3001" s="538"/>
      <c r="RAF3001" s="565"/>
      <c r="RAG3001" s="357"/>
      <c r="RAH3001" s="81"/>
      <c r="RAI3001" s="173"/>
      <c r="RAJ3001" s="741"/>
      <c r="RAK3001" s="137"/>
      <c r="RAL3001" s="583"/>
      <c r="RAM3001" s="538"/>
      <c r="RAN3001" s="565"/>
      <c r="RAO3001" s="357"/>
      <c r="RAP3001" s="81"/>
      <c r="RAQ3001" s="173"/>
      <c r="RAR3001" s="741"/>
      <c r="RAS3001" s="137"/>
      <c r="RAT3001" s="583"/>
      <c r="RAU3001" s="538"/>
      <c r="RAV3001" s="565"/>
      <c r="RAW3001" s="357"/>
      <c r="RAX3001" s="81"/>
      <c r="RAY3001" s="173"/>
      <c r="RAZ3001" s="741"/>
      <c r="RBA3001" s="137"/>
      <c r="RBB3001" s="583"/>
      <c r="RBC3001" s="538"/>
      <c r="RBD3001" s="565"/>
      <c r="RBE3001" s="357"/>
      <c r="RBF3001" s="81"/>
      <c r="RBG3001" s="173"/>
      <c r="RBH3001" s="741"/>
      <c r="RBI3001" s="137"/>
      <c r="RBJ3001" s="583"/>
      <c r="RBK3001" s="538"/>
      <c r="RBL3001" s="565"/>
      <c r="RBM3001" s="357"/>
      <c r="RBN3001" s="81"/>
      <c r="RBO3001" s="173"/>
      <c r="RBP3001" s="741"/>
      <c r="RBQ3001" s="137"/>
      <c r="RBR3001" s="583"/>
      <c r="RBS3001" s="538"/>
      <c r="RBT3001" s="565"/>
      <c r="RBU3001" s="357"/>
      <c r="RBV3001" s="81"/>
      <c r="RBW3001" s="173"/>
      <c r="RBX3001" s="741"/>
      <c r="RBY3001" s="137"/>
      <c r="RBZ3001" s="583"/>
      <c r="RCA3001" s="538"/>
      <c r="RCB3001" s="565"/>
      <c r="RCC3001" s="357"/>
      <c r="RCD3001" s="81"/>
      <c r="RCE3001" s="173"/>
      <c r="RCF3001" s="741"/>
      <c r="RCG3001" s="137"/>
      <c r="RCH3001" s="583"/>
      <c r="RCI3001" s="538"/>
      <c r="RCJ3001" s="565"/>
      <c r="RCK3001" s="357"/>
      <c r="RCL3001" s="81"/>
      <c r="RCM3001" s="173"/>
      <c r="RCN3001" s="741"/>
      <c r="RCO3001" s="137"/>
      <c r="RCP3001" s="583"/>
      <c r="RCQ3001" s="538"/>
      <c r="RCR3001" s="565"/>
      <c r="RCS3001" s="357"/>
      <c r="RCT3001" s="81"/>
      <c r="RCU3001" s="173"/>
      <c r="RCV3001" s="741"/>
      <c r="RCW3001" s="137"/>
      <c r="RCX3001" s="583"/>
      <c r="RCY3001" s="538"/>
      <c r="RCZ3001" s="565"/>
      <c r="RDA3001" s="357"/>
      <c r="RDB3001" s="81"/>
      <c r="RDC3001" s="173"/>
      <c r="RDD3001" s="741"/>
      <c r="RDE3001" s="137"/>
      <c r="RDF3001" s="583"/>
      <c r="RDG3001" s="538"/>
      <c r="RDH3001" s="565"/>
      <c r="RDI3001" s="357"/>
      <c r="RDJ3001" s="81"/>
      <c r="RDK3001" s="173"/>
      <c r="RDL3001" s="741"/>
      <c r="RDM3001" s="137"/>
      <c r="RDN3001" s="583"/>
      <c r="RDO3001" s="538"/>
      <c r="RDP3001" s="565"/>
      <c r="RDQ3001" s="357"/>
      <c r="RDR3001" s="81"/>
      <c r="RDS3001" s="173"/>
      <c r="RDT3001" s="741"/>
      <c r="RDU3001" s="137"/>
      <c r="RDV3001" s="583"/>
      <c r="RDW3001" s="538"/>
      <c r="RDX3001" s="565"/>
      <c r="RDY3001" s="357"/>
      <c r="RDZ3001" s="81"/>
      <c r="REA3001" s="173"/>
      <c r="REB3001" s="741"/>
      <c r="REC3001" s="137"/>
      <c r="RED3001" s="583"/>
      <c r="REE3001" s="538"/>
      <c r="REF3001" s="565"/>
      <c r="REG3001" s="357"/>
      <c r="REH3001" s="81"/>
      <c r="REI3001" s="173"/>
      <c r="REJ3001" s="741"/>
      <c r="REK3001" s="137"/>
      <c r="REL3001" s="583"/>
      <c r="REM3001" s="538"/>
      <c r="REN3001" s="565"/>
      <c r="REO3001" s="357"/>
      <c r="REP3001" s="81"/>
      <c r="REQ3001" s="173"/>
      <c r="RER3001" s="741"/>
      <c r="RES3001" s="137"/>
      <c r="RET3001" s="583"/>
      <c r="REU3001" s="538"/>
      <c r="REV3001" s="565"/>
      <c r="REW3001" s="357"/>
      <c r="REX3001" s="81"/>
      <c r="REY3001" s="173"/>
      <c r="REZ3001" s="741"/>
      <c r="RFA3001" s="137"/>
      <c r="RFB3001" s="583"/>
      <c r="RFC3001" s="538"/>
      <c r="RFD3001" s="565"/>
      <c r="RFE3001" s="357"/>
      <c r="RFF3001" s="81"/>
      <c r="RFG3001" s="173"/>
      <c r="RFH3001" s="741"/>
      <c r="RFI3001" s="137"/>
      <c r="RFJ3001" s="583"/>
      <c r="RFK3001" s="538"/>
      <c r="RFL3001" s="565"/>
      <c r="RFM3001" s="357"/>
      <c r="RFN3001" s="81"/>
      <c r="RFO3001" s="173"/>
      <c r="RFP3001" s="741"/>
      <c r="RFQ3001" s="137"/>
      <c r="RFR3001" s="583"/>
      <c r="RFS3001" s="538"/>
      <c r="RFT3001" s="565"/>
      <c r="RFU3001" s="357"/>
      <c r="RFV3001" s="81"/>
      <c r="RFW3001" s="173"/>
      <c r="RFX3001" s="741"/>
      <c r="RFY3001" s="137"/>
      <c r="RFZ3001" s="583"/>
      <c r="RGA3001" s="538"/>
      <c r="RGB3001" s="565"/>
      <c r="RGC3001" s="357"/>
      <c r="RGD3001" s="81"/>
      <c r="RGE3001" s="173"/>
      <c r="RGF3001" s="741"/>
      <c r="RGG3001" s="137"/>
      <c r="RGH3001" s="583"/>
      <c r="RGI3001" s="538"/>
      <c r="RGJ3001" s="565"/>
      <c r="RGK3001" s="357"/>
      <c r="RGL3001" s="81"/>
      <c r="RGM3001" s="173"/>
      <c r="RGN3001" s="741"/>
      <c r="RGO3001" s="137"/>
      <c r="RGP3001" s="583"/>
      <c r="RGQ3001" s="538"/>
      <c r="RGR3001" s="565"/>
      <c r="RGS3001" s="357"/>
      <c r="RGT3001" s="81"/>
      <c r="RGU3001" s="173"/>
      <c r="RGV3001" s="741"/>
      <c r="RGW3001" s="137"/>
      <c r="RGX3001" s="583"/>
      <c r="RGY3001" s="538"/>
      <c r="RGZ3001" s="565"/>
      <c r="RHA3001" s="357"/>
      <c r="RHB3001" s="81"/>
      <c r="RHC3001" s="173"/>
      <c r="RHD3001" s="741"/>
      <c r="RHE3001" s="137"/>
      <c r="RHF3001" s="583"/>
      <c r="RHG3001" s="538"/>
      <c r="RHH3001" s="565"/>
      <c r="RHI3001" s="357"/>
      <c r="RHJ3001" s="81"/>
      <c r="RHK3001" s="173"/>
      <c r="RHL3001" s="741"/>
      <c r="RHM3001" s="137"/>
      <c r="RHN3001" s="583"/>
      <c r="RHO3001" s="538"/>
      <c r="RHP3001" s="565"/>
      <c r="RHQ3001" s="357"/>
      <c r="RHR3001" s="81"/>
      <c r="RHS3001" s="173"/>
      <c r="RHT3001" s="741"/>
      <c r="RHU3001" s="137"/>
      <c r="RHV3001" s="583"/>
      <c r="RHW3001" s="538"/>
      <c r="RHX3001" s="565"/>
      <c r="RHY3001" s="357"/>
      <c r="RHZ3001" s="81"/>
      <c r="RIA3001" s="173"/>
      <c r="RIB3001" s="741"/>
      <c r="RIC3001" s="137"/>
      <c r="RID3001" s="583"/>
      <c r="RIE3001" s="538"/>
      <c r="RIF3001" s="565"/>
      <c r="RIG3001" s="357"/>
      <c r="RIH3001" s="81"/>
      <c r="RII3001" s="173"/>
      <c r="RIJ3001" s="741"/>
      <c r="RIK3001" s="137"/>
      <c r="RIL3001" s="583"/>
      <c r="RIM3001" s="538"/>
      <c r="RIN3001" s="565"/>
      <c r="RIO3001" s="357"/>
      <c r="RIP3001" s="81"/>
      <c r="RIQ3001" s="173"/>
      <c r="RIR3001" s="741"/>
      <c r="RIS3001" s="137"/>
      <c r="RIT3001" s="583"/>
      <c r="RIU3001" s="538"/>
      <c r="RIV3001" s="565"/>
      <c r="RIW3001" s="357"/>
      <c r="RIX3001" s="81"/>
      <c r="RIY3001" s="173"/>
      <c r="RIZ3001" s="741"/>
      <c r="RJA3001" s="137"/>
      <c r="RJB3001" s="583"/>
      <c r="RJC3001" s="538"/>
      <c r="RJD3001" s="565"/>
      <c r="RJE3001" s="357"/>
      <c r="RJF3001" s="81"/>
      <c r="RJG3001" s="173"/>
      <c r="RJH3001" s="741"/>
      <c r="RJI3001" s="137"/>
      <c r="RJJ3001" s="583"/>
      <c r="RJK3001" s="538"/>
      <c r="RJL3001" s="565"/>
      <c r="RJM3001" s="357"/>
      <c r="RJN3001" s="81"/>
      <c r="RJO3001" s="173"/>
      <c r="RJP3001" s="741"/>
      <c r="RJQ3001" s="137"/>
      <c r="RJR3001" s="583"/>
      <c r="RJS3001" s="538"/>
      <c r="RJT3001" s="565"/>
      <c r="RJU3001" s="357"/>
      <c r="RJV3001" s="81"/>
      <c r="RJW3001" s="173"/>
      <c r="RJX3001" s="741"/>
      <c r="RJY3001" s="137"/>
      <c r="RJZ3001" s="583"/>
      <c r="RKA3001" s="538"/>
      <c r="RKB3001" s="565"/>
      <c r="RKC3001" s="357"/>
      <c r="RKD3001" s="81"/>
      <c r="RKE3001" s="173"/>
      <c r="RKF3001" s="741"/>
      <c r="RKG3001" s="137"/>
      <c r="RKH3001" s="583"/>
      <c r="RKI3001" s="538"/>
      <c r="RKJ3001" s="565"/>
      <c r="RKK3001" s="357"/>
      <c r="RKL3001" s="81"/>
      <c r="RKM3001" s="173"/>
      <c r="RKN3001" s="741"/>
      <c r="RKO3001" s="137"/>
      <c r="RKP3001" s="583"/>
      <c r="RKQ3001" s="538"/>
      <c r="RKR3001" s="565"/>
      <c r="RKS3001" s="357"/>
      <c r="RKT3001" s="81"/>
      <c r="RKU3001" s="173"/>
      <c r="RKV3001" s="741"/>
      <c r="RKW3001" s="137"/>
      <c r="RKX3001" s="583"/>
      <c r="RKY3001" s="538"/>
      <c r="RKZ3001" s="565"/>
      <c r="RLA3001" s="357"/>
      <c r="RLB3001" s="81"/>
      <c r="RLC3001" s="173"/>
      <c r="RLD3001" s="741"/>
      <c r="RLE3001" s="137"/>
      <c r="RLF3001" s="583"/>
      <c r="RLG3001" s="538"/>
      <c r="RLH3001" s="565"/>
      <c r="RLI3001" s="357"/>
      <c r="RLJ3001" s="81"/>
      <c r="RLK3001" s="173"/>
      <c r="RLL3001" s="741"/>
      <c r="RLM3001" s="137"/>
      <c r="RLN3001" s="583"/>
      <c r="RLO3001" s="538"/>
      <c r="RLP3001" s="565"/>
      <c r="RLQ3001" s="357"/>
      <c r="RLR3001" s="81"/>
      <c r="RLS3001" s="173"/>
      <c r="RLT3001" s="741"/>
      <c r="RLU3001" s="137"/>
      <c r="RLV3001" s="583"/>
      <c r="RLW3001" s="538"/>
      <c r="RLX3001" s="565"/>
      <c r="RLY3001" s="357"/>
      <c r="RLZ3001" s="81"/>
      <c r="RMA3001" s="173"/>
      <c r="RMB3001" s="741"/>
      <c r="RMC3001" s="137"/>
      <c r="RMD3001" s="583"/>
      <c r="RME3001" s="538"/>
      <c r="RMF3001" s="565"/>
      <c r="RMG3001" s="357"/>
      <c r="RMH3001" s="81"/>
      <c r="RMI3001" s="173"/>
      <c r="RMJ3001" s="741"/>
      <c r="RMK3001" s="137"/>
      <c r="RML3001" s="583"/>
      <c r="RMM3001" s="538"/>
      <c r="RMN3001" s="565"/>
      <c r="RMO3001" s="357"/>
      <c r="RMP3001" s="81"/>
      <c r="RMQ3001" s="173"/>
      <c r="RMR3001" s="741"/>
      <c r="RMS3001" s="137"/>
      <c r="RMT3001" s="583"/>
      <c r="RMU3001" s="538"/>
      <c r="RMV3001" s="565"/>
      <c r="RMW3001" s="357"/>
      <c r="RMX3001" s="81"/>
      <c r="RMY3001" s="173"/>
      <c r="RMZ3001" s="741"/>
      <c r="RNA3001" s="137"/>
      <c r="RNB3001" s="583"/>
      <c r="RNC3001" s="538"/>
      <c r="RND3001" s="565"/>
      <c r="RNE3001" s="357"/>
      <c r="RNF3001" s="81"/>
      <c r="RNG3001" s="173"/>
      <c r="RNH3001" s="741"/>
      <c r="RNI3001" s="137"/>
      <c r="RNJ3001" s="583"/>
      <c r="RNK3001" s="538"/>
      <c r="RNL3001" s="565"/>
      <c r="RNM3001" s="357"/>
      <c r="RNN3001" s="81"/>
      <c r="RNO3001" s="173"/>
      <c r="RNP3001" s="741"/>
      <c r="RNQ3001" s="137"/>
      <c r="RNR3001" s="583"/>
      <c r="RNS3001" s="538"/>
      <c r="RNT3001" s="565"/>
      <c r="RNU3001" s="357"/>
      <c r="RNV3001" s="81"/>
      <c r="RNW3001" s="173"/>
      <c r="RNX3001" s="741"/>
      <c r="RNY3001" s="137"/>
      <c r="RNZ3001" s="583"/>
      <c r="ROA3001" s="538"/>
      <c r="ROB3001" s="565"/>
      <c r="ROC3001" s="357"/>
      <c r="ROD3001" s="81"/>
      <c r="ROE3001" s="173"/>
      <c r="ROF3001" s="741"/>
      <c r="ROG3001" s="137"/>
      <c r="ROH3001" s="583"/>
      <c r="ROI3001" s="538"/>
      <c r="ROJ3001" s="565"/>
      <c r="ROK3001" s="357"/>
      <c r="ROL3001" s="81"/>
      <c r="ROM3001" s="173"/>
      <c r="RON3001" s="741"/>
      <c r="ROO3001" s="137"/>
      <c r="ROP3001" s="583"/>
      <c r="ROQ3001" s="538"/>
      <c r="ROR3001" s="565"/>
      <c r="ROS3001" s="357"/>
      <c r="ROT3001" s="81"/>
      <c r="ROU3001" s="173"/>
      <c r="ROV3001" s="741"/>
      <c r="ROW3001" s="137"/>
      <c r="ROX3001" s="583"/>
      <c r="ROY3001" s="538"/>
      <c r="ROZ3001" s="565"/>
      <c r="RPA3001" s="357"/>
      <c r="RPB3001" s="81"/>
      <c r="RPC3001" s="173"/>
      <c r="RPD3001" s="741"/>
      <c r="RPE3001" s="137"/>
      <c r="RPF3001" s="583"/>
      <c r="RPG3001" s="538"/>
      <c r="RPH3001" s="565"/>
      <c r="RPI3001" s="357"/>
      <c r="RPJ3001" s="81"/>
      <c r="RPK3001" s="173"/>
      <c r="RPL3001" s="741"/>
      <c r="RPM3001" s="137"/>
      <c r="RPN3001" s="583"/>
      <c r="RPO3001" s="538"/>
      <c r="RPP3001" s="565"/>
      <c r="RPQ3001" s="357"/>
      <c r="RPR3001" s="81"/>
      <c r="RPS3001" s="173"/>
      <c r="RPT3001" s="741"/>
      <c r="RPU3001" s="137"/>
      <c r="RPV3001" s="583"/>
      <c r="RPW3001" s="538"/>
      <c r="RPX3001" s="565"/>
      <c r="RPY3001" s="357"/>
      <c r="RPZ3001" s="81"/>
      <c r="RQA3001" s="173"/>
      <c r="RQB3001" s="741"/>
      <c r="RQC3001" s="137"/>
      <c r="RQD3001" s="583"/>
      <c r="RQE3001" s="538"/>
      <c r="RQF3001" s="565"/>
      <c r="RQG3001" s="357"/>
      <c r="RQH3001" s="81"/>
      <c r="RQI3001" s="173"/>
      <c r="RQJ3001" s="741"/>
      <c r="RQK3001" s="137"/>
      <c r="RQL3001" s="583"/>
      <c r="RQM3001" s="538"/>
      <c r="RQN3001" s="565"/>
      <c r="RQO3001" s="357"/>
      <c r="RQP3001" s="81"/>
      <c r="RQQ3001" s="173"/>
      <c r="RQR3001" s="741"/>
      <c r="RQS3001" s="137"/>
      <c r="RQT3001" s="583"/>
      <c r="RQU3001" s="538"/>
      <c r="RQV3001" s="565"/>
      <c r="RQW3001" s="357"/>
      <c r="RQX3001" s="81"/>
      <c r="RQY3001" s="173"/>
      <c r="RQZ3001" s="741"/>
      <c r="RRA3001" s="137"/>
      <c r="RRB3001" s="583"/>
      <c r="RRC3001" s="538"/>
      <c r="RRD3001" s="565"/>
      <c r="RRE3001" s="357"/>
      <c r="RRF3001" s="81"/>
      <c r="RRG3001" s="173"/>
      <c r="RRH3001" s="741"/>
      <c r="RRI3001" s="137"/>
      <c r="RRJ3001" s="583"/>
      <c r="RRK3001" s="538"/>
      <c r="RRL3001" s="565"/>
      <c r="RRM3001" s="357"/>
      <c r="RRN3001" s="81"/>
      <c r="RRO3001" s="173"/>
      <c r="RRP3001" s="741"/>
      <c r="RRQ3001" s="137"/>
      <c r="RRR3001" s="583"/>
      <c r="RRS3001" s="538"/>
      <c r="RRT3001" s="565"/>
      <c r="RRU3001" s="357"/>
      <c r="RRV3001" s="81"/>
      <c r="RRW3001" s="173"/>
      <c r="RRX3001" s="741"/>
      <c r="RRY3001" s="137"/>
      <c r="RRZ3001" s="583"/>
      <c r="RSA3001" s="538"/>
      <c r="RSB3001" s="565"/>
      <c r="RSC3001" s="357"/>
      <c r="RSD3001" s="81"/>
      <c r="RSE3001" s="173"/>
      <c r="RSF3001" s="741"/>
      <c r="RSG3001" s="137"/>
      <c r="RSH3001" s="583"/>
      <c r="RSI3001" s="538"/>
      <c r="RSJ3001" s="565"/>
      <c r="RSK3001" s="357"/>
      <c r="RSL3001" s="81"/>
      <c r="RSM3001" s="173"/>
      <c r="RSN3001" s="741"/>
      <c r="RSO3001" s="137"/>
      <c r="RSP3001" s="583"/>
      <c r="RSQ3001" s="538"/>
      <c r="RSR3001" s="565"/>
      <c r="RSS3001" s="357"/>
      <c r="RST3001" s="81"/>
      <c r="RSU3001" s="173"/>
      <c r="RSV3001" s="741"/>
      <c r="RSW3001" s="137"/>
      <c r="RSX3001" s="583"/>
      <c r="RSY3001" s="538"/>
      <c r="RSZ3001" s="565"/>
      <c r="RTA3001" s="357"/>
      <c r="RTB3001" s="81"/>
      <c r="RTC3001" s="173"/>
      <c r="RTD3001" s="741"/>
      <c r="RTE3001" s="137"/>
      <c r="RTF3001" s="583"/>
      <c r="RTG3001" s="538"/>
      <c r="RTH3001" s="565"/>
      <c r="RTI3001" s="357"/>
      <c r="RTJ3001" s="81"/>
      <c r="RTK3001" s="173"/>
      <c r="RTL3001" s="741"/>
      <c r="RTM3001" s="137"/>
      <c r="RTN3001" s="583"/>
      <c r="RTO3001" s="538"/>
      <c r="RTP3001" s="565"/>
      <c r="RTQ3001" s="357"/>
      <c r="RTR3001" s="81"/>
      <c r="RTS3001" s="173"/>
      <c r="RTT3001" s="741"/>
      <c r="RTU3001" s="137"/>
      <c r="RTV3001" s="583"/>
      <c r="RTW3001" s="538"/>
      <c r="RTX3001" s="565"/>
      <c r="RTY3001" s="357"/>
      <c r="RTZ3001" s="81"/>
      <c r="RUA3001" s="173"/>
      <c r="RUB3001" s="741"/>
      <c r="RUC3001" s="137"/>
      <c r="RUD3001" s="583"/>
      <c r="RUE3001" s="538"/>
      <c r="RUF3001" s="565"/>
      <c r="RUG3001" s="357"/>
      <c r="RUH3001" s="81"/>
      <c r="RUI3001" s="173"/>
      <c r="RUJ3001" s="741"/>
      <c r="RUK3001" s="137"/>
      <c r="RUL3001" s="583"/>
      <c r="RUM3001" s="538"/>
      <c r="RUN3001" s="565"/>
      <c r="RUO3001" s="357"/>
      <c r="RUP3001" s="81"/>
      <c r="RUQ3001" s="173"/>
      <c r="RUR3001" s="741"/>
      <c r="RUS3001" s="137"/>
      <c r="RUT3001" s="583"/>
      <c r="RUU3001" s="538"/>
      <c r="RUV3001" s="565"/>
      <c r="RUW3001" s="357"/>
      <c r="RUX3001" s="81"/>
      <c r="RUY3001" s="173"/>
      <c r="RUZ3001" s="741"/>
      <c r="RVA3001" s="137"/>
      <c r="RVB3001" s="583"/>
      <c r="RVC3001" s="538"/>
      <c r="RVD3001" s="565"/>
      <c r="RVE3001" s="357"/>
      <c r="RVF3001" s="81"/>
      <c r="RVG3001" s="173"/>
      <c r="RVH3001" s="741"/>
      <c r="RVI3001" s="137"/>
      <c r="RVJ3001" s="583"/>
      <c r="RVK3001" s="538"/>
      <c r="RVL3001" s="565"/>
      <c r="RVM3001" s="357"/>
      <c r="RVN3001" s="81"/>
      <c r="RVO3001" s="173"/>
      <c r="RVP3001" s="741"/>
      <c r="RVQ3001" s="137"/>
      <c r="RVR3001" s="583"/>
      <c r="RVS3001" s="538"/>
      <c r="RVT3001" s="565"/>
      <c r="RVU3001" s="357"/>
      <c r="RVV3001" s="81"/>
      <c r="RVW3001" s="173"/>
      <c r="RVX3001" s="741"/>
      <c r="RVY3001" s="137"/>
      <c r="RVZ3001" s="583"/>
      <c r="RWA3001" s="538"/>
      <c r="RWB3001" s="565"/>
      <c r="RWC3001" s="357"/>
      <c r="RWD3001" s="81"/>
      <c r="RWE3001" s="173"/>
      <c r="RWF3001" s="741"/>
      <c r="RWG3001" s="137"/>
      <c r="RWH3001" s="583"/>
      <c r="RWI3001" s="538"/>
      <c r="RWJ3001" s="565"/>
      <c r="RWK3001" s="357"/>
      <c r="RWL3001" s="81"/>
      <c r="RWM3001" s="173"/>
      <c r="RWN3001" s="741"/>
      <c r="RWO3001" s="137"/>
      <c r="RWP3001" s="583"/>
      <c r="RWQ3001" s="538"/>
      <c r="RWR3001" s="565"/>
      <c r="RWS3001" s="357"/>
      <c r="RWT3001" s="81"/>
      <c r="RWU3001" s="173"/>
      <c r="RWV3001" s="741"/>
      <c r="RWW3001" s="137"/>
      <c r="RWX3001" s="583"/>
      <c r="RWY3001" s="538"/>
      <c r="RWZ3001" s="565"/>
      <c r="RXA3001" s="357"/>
      <c r="RXB3001" s="81"/>
      <c r="RXC3001" s="173"/>
      <c r="RXD3001" s="741"/>
      <c r="RXE3001" s="137"/>
      <c r="RXF3001" s="583"/>
      <c r="RXG3001" s="538"/>
      <c r="RXH3001" s="565"/>
      <c r="RXI3001" s="357"/>
      <c r="RXJ3001" s="81"/>
      <c r="RXK3001" s="173"/>
      <c r="RXL3001" s="741"/>
      <c r="RXM3001" s="137"/>
      <c r="RXN3001" s="583"/>
      <c r="RXO3001" s="538"/>
      <c r="RXP3001" s="565"/>
      <c r="RXQ3001" s="357"/>
      <c r="RXR3001" s="81"/>
      <c r="RXS3001" s="173"/>
      <c r="RXT3001" s="741"/>
      <c r="RXU3001" s="137"/>
      <c r="RXV3001" s="583"/>
      <c r="RXW3001" s="538"/>
      <c r="RXX3001" s="565"/>
      <c r="RXY3001" s="357"/>
      <c r="RXZ3001" s="81"/>
      <c r="RYA3001" s="173"/>
      <c r="RYB3001" s="741"/>
      <c r="RYC3001" s="137"/>
      <c r="RYD3001" s="583"/>
      <c r="RYE3001" s="538"/>
      <c r="RYF3001" s="565"/>
      <c r="RYG3001" s="357"/>
      <c r="RYH3001" s="81"/>
      <c r="RYI3001" s="173"/>
      <c r="RYJ3001" s="741"/>
      <c r="RYK3001" s="137"/>
      <c r="RYL3001" s="583"/>
      <c r="RYM3001" s="538"/>
      <c r="RYN3001" s="565"/>
      <c r="RYO3001" s="357"/>
      <c r="RYP3001" s="81"/>
      <c r="RYQ3001" s="173"/>
      <c r="RYR3001" s="741"/>
      <c r="RYS3001" s="137"/>
      <c r="RYT3001" s="583"/>
      <c r="RYU3001" s="538"/>
      <c r="RYV3001" s="565"/>
      <c r="RYW3001" s="357"/>
      <c r="RYX3001" s="81"/>
      <c r="RYY3001" s="173"/>
      <c r="RYZ3001" s="741"/>
      <c r="RZA3001" s="137"/>
      <c r="RZB3001" s="583"/>
      <c r="RZC3001" s="538"/>
      <c r="RZD3001" s="565"/>
      <c r="RZE3001" s="357"/>
      <c r="RZF3001" s="81"/>
      <c r="RZG3001" s="173"/>
      <c r="RZH3001" s="741"/>
      <c r="RZI3001" s="137"/>
      <c r="RZJ3001" s="583"/>
      <c r="RZK3001" s="538"/>
      <c r="RZL3001" s="565"/>
      <c r="RZM3001" s="357"/>
      <c r="RZN3001" s="81"/>
      <c r="RZO3001" s="173"/>
      <c r="RZP3001" s="741"/>
      <c r="RZQ3001" s="137"/>
      <c r="RZR3001" s="583"/>
      <c r="RZS3001" s="538"/>
      <c r="RZT3001" s="565"/>
      <c r="RZU3001" s="357"/>
      <c r="RZV3001" s="81"/>
      <c r="RZW3001" s="173"/>
      <c r="RZX3001" s="741"/>
      <c r="RZY3001" s="137"/>
      <c r="RZZ3001" s="583"/>
      <c r="SAA3001" s="538"/>
      <c r="SAB3001" s="565"/>
      <c r="SAC3001" s="357"/>
      <c r="SAD3001" s="81"/>
      <c r="SAE3001" s="173"/>
      <c r="SAF3001" s="741"/>
      <c r="SAG3001" s="137"/>
      <c r="SAH3001" s="583"/>
      <c r="SAI3001" s="538"/>
      <c r="SAJ3001" s="565"/>
      <c r="SAK3001" s="357"/>
      <c r="SAL3001" s="81"/>
      <c r="SAM3001" s="173"/>
      <c r="SAN3001" s="741"/>
      <c r="SAO3001" s="137"/>
      <c r="SAP3001" s="583"/>
      <c r="SAQ3001" s="538"/>
      <c r="SAR3001" s="565"/>
      <c r="SAS3001" s="357"/>
      <c r="SAT3001" s="81"/>
      <c r="SAU3001" s="173"/>
      <c r="SAV3001" s="741"/>
      <c r="SAW3001" s="137"/>
      <c r="SAX3001" s="583"/>
      <c r="SAY3001" s="538"/>
      <c r="SAZ3001" s="565"/>
      <c r="SBA3001" s="357"/>
      <c r="SBB3001" s="81"/>
      <c r="SBC3001" s="173"/>
      <c r="SBD3001" s="741"/>
      <c r="SBE3001" s="137"/>
      <c r="SBF3001" s="583"/>
      <c r="SBG3001" s="538"/>
      <c r="SBH3001" s="565"/>
      <c r="SBI3001" s="357"/>
      <c r="SBJ3001" s="81"/>
      <c r="SBK3001" s="173"/>
      <c r="SBL3001" s="741"/>
      <c r="SBM3001" s="137"/>
      <c r="SBN3001" s="583"/>
      <c r="SBO3001" s="538"/>
      <c r="SBP3001" s="565"/>
      <c r="SBQ3001" s="357"/>
      <c r="SBR3001" s="81"/>
      <c r="SBS3001" s="173"/>
      <c r="SBT3001" s="741"/>
      <c r="SBU3001" s="137"/>
      <c r="SBV3001" s="583"/>
      <c r="SBW3001" s="538"/>
      <c r="SBX3001" s="565"/>
      <c r="SBY3001" s="357"/>
      <c r="SBZ3001" s="81"/>
      <c r="SCA3001" s="173"/>
      <c r="SCB3001" s="741"/>
      <c r="SCC3001" s="137"/>
      <c r="SCD3001" s="583"/>
      <c r="SCE3001" s="538"/>
      <c r="SCF3001" s="565"/>
      <c r="SCG3001" s="357"/>
      <c r="SCH3001" s="81"/>
      <c r="SCI3001" s="173"/>
      <c r="SCJ3001" s="741"/>
      <c r="SCK3001" s="137"/>
      <c r="SCL3001" s="583"/>
      <c r="SCM3001" s="538"/>
      <c r="SCN3001" s="565"/>
      <c r="SCO3001" s="357"/>
      <c r="SCP3001" s="81"/>
      <c r="SCQ3001" s="173"/>
      <c r="SCR3001" s="741"/>
      <c r="SCS3001" s="137"/>
      <c r="SCT3001" s="583"/>
      <c r="SCU3001" s="538"/>
      <c r="SCV3001" s="565"/>
      <c r="SCW3001" s="357"/>
      <c r="SCX3001" s="81"/>
      <c r="SCY3001" s="173"/>
      <c r="SCZ3001" s="741"/>
      <c r="SDA3001" s="137"/>
      <c r="SDB3001" s="583"/>
      <c r="SDC3001" s="538"/>
      <c r="SDD3001" s="565"/>
      <c r="SDE3001" s="357"/>
      <c r="SDF3001" s="81"/>
      <c r="SDG3001" s="173"/>
      <c r="SDH3001" s="741"/>
      <c r="SDI3001" s="137"/>
      <c r="SDJ3001" s="583"/>
      <c r="SDK3001" s="538"/>
      <c r="SDL3001" s="565"/>
      <c r="SDM3001" s="357"/>
      <c r="SDN3001" s="81"/>
      <c r="SDO3001" s="173"/>
      <c r="SDP3001" s="741"/>
      <c r="SDQ3001" s="137"/>
      <c r="SDR3001" s="583"/>
      <c r="SDS3001" s="538"/>
      <c r="SDT3001" s="565"/>
      <c r="SDU3001" s="357"/>
      <c r="SDV3001" s="81"/>
      <c r="SDW3001" s="173"/>
      <c r="SDX3001" s="741"/>
      <c r="SDY3001" s="137"/>
      <c r="SDZ3001" s="583"/>
      <c r="SEA3001" s="538"/>
      <c r="SEB3001" s="565"/>
      <c r="SEC3001" s="357"/>
      <c r="SED3001" s="81"/>
      <c r="SEE3001" s="173"/>
      <c r="SEF3001" s="741"/>
      <c r="SEG3001" s="137"/>
      <c r="SEH3001" s="583"/>
      <c r="SEI3001" s="538"/>
      <c r="SEJ3001" s="565"/>
      <c r="SEK3001" s="357"/>
      <c r="SEL3001" s="81"/>
      <c r="SEM3001" s="173"/>
      <c r="SEN3001" s="741"/>
      <c r="SEO3001" s="137"/>
      <c r="SEP3001" s="583"/>
      <c r="SEQ3001" s="538"/>
      <c r="SER3001" s="565"/>
      <c r="SES3001" s="357"/>
      <c r="SET3001" s="81"/>
      <c r="SEU3001" s="173"/>
      <c r="SEV3001" s="741"/>
      <c r="SEW3001" s="137"/>
      <c r="SEX3001" s="583"/>
      <c r="SEY3001" s="538"/>
      <c r="SEZ3001" s="565"/>
      <c r="SFA3001" s="357"/>
      <c r="SFB3001" s="81"/>
      <c r="SFC3001" s="173"/>
      <c r="SFD3001" s="741"/>
      <c r="SFE3001" s="137"/>
      <c r="SFF3001" s="583"/>
      <c r="SFG3001" s="538"/>
      <c r="SFH3001" s="565"/>
      <c r="SFI3001" s="357"/>
      <c r="SFJ3001" s="81"/>
      <c r="SFK3001" s="173"/>
      <c r="SFL3001" s="741"/>
      <c r="SFM3001" s="137"/>
      <c r="SFN3001" s="583"/>
      <c r="SFO3001" s="538"/>
      <c r="SFP3001" s="565"/>
      <c r="SFQ3001" s="357"/>
      <c r="SFR3001" s="81"/>
      <c r="SFS3001" s="173"/>
      <c r="SFT3001" s="741"/>
      <c r="SFU3001" s="137"/>
      <c r="SFV3001" s="583"/>
      <c r="SFW3001" s="538"/>
      <c r="SFX3001" s="565"/>
      <c r="SFY3001" s="357"/>
      <c r="SFZ3001" s="81"/>
      <c r="SGA3001" s="173"/>
      <c r="SGB3001" s="741"/>
      <c r="SGC3001" s="137"/>
      <c r="SGD3001" s="583"/>
      <c r="SGE3001" s="538"/>
      <c r="SGF3001" s="565"/>
      <c r="SGG3001" s="357"/>
      <c r="SGH3001" s="81"/>
      <c r="SGI3001" s="173"/>
      <c r="SGJ3001" s="741"/>
      <c r="SGK3001" s="137"/>
      <c r="SGL3001" s="583"/>
      <c r="SGM3001" s="538"/>
      <c r="SGN3001" s="565"/>
      <c r="SGO3001" s="357"/>
      <c r="SGP3001" s="81"/>
      <c r="SGQ3001" s="173"/>
      <c r="SGR3001" s="741"/>
      <c r="SGS3001" s="137"/>
      <c r="SGT3001" s="583"/>
      <c r="SGU3001" s="538"/>
      <c r="SGV3001" s="565"/>
      <c r="SGW3001" s="357"/>
      <c r="SGX3001" s="81"/>
      <c r="SGY3001" s="173"/>
      <c r="SGZ3001" s="741"/>
      <c r="SHA3001" s="137"/>
      <c r="SHB3001" s="583"/>
      <c r="SHC3001" s="538"/>
      <c r="SHD3001" s="565"/>
      <c r="SHE3001" s="357"/>
      <c r="SHF3001" s="81"/>
      <c r="SHG3001" s="173"/>
      <c r="SHH3001" s="741"/>
      <c r="SHI3001" s="137"/>
      <c r="SHJ3001" s="583"/>
      <c r="SHK3001" s="538"/>
      <c r="SHL3001" s="565"/>
      <c r="SHM3001" s="357"/>
      <c r="SHN3001" s="81"/>
      <c r="SHO3001" s="173"/>
      <c r="SHP3001" s="741"/>
      <c r="SHQ3001" s="137"/>
      <c r="SHR3001" s="583"/>
      <c r="SHS3001" s="538"/>
      <c r="SHT3001" s="565"/>
      <c r="SHU3001" s="357"/>
      <c r="SHV3001" s="81"/>
      <c r="SHW3001" s="173"/>
      <c r="SHX3001" s="741"/>
      <c r="SHY3001" s="137"/>
      <c r="SHZ3001" s="583"/>
      <c r="SIA3001" s="538"/>
      <c r="SIB3001" s="565"/>
      <c r="SIC3001" s="357"/>
      <c r="SID3001" s="81"/>
      <c r="SIE3001" s="173"/>
      <c r="SIF3001" s="741"/>
      <c r="SIG3001" s="137"/>
      <c r="SIH3001" s="583"/>
      <c r="SII3001" s="538"/>
      <c r="SIJ3001" s="565"/>
      <c r="SIK3001" s="357"/>
      <c r="SIL3001" s="81"/>
      <c r="SIM3001" s="173"/>
      <c r="SIN3001" s="741"/>
      <c r="SIO3001" s="137"/>
      <c r="SIP3001" s="583"/>
      <c r="SIQ3001" s="538"/>
      <c r="SIR3001" s="565"/>
      <c r="SIS3001" s="357"/>
      <c r="SIT3001" s="81"/>
      <c r="SIU3001" s="173"/>
      <c r="SIV3001" s="741"/>
      <c r="SIW3001" s="137"/>
      <c r="SIX3001" s="583"/>
      <c r="SIY3001" s="538"/>
      <c r="SIZ3001" s="565"/>
      <c r="SJA3001" s="357"/>
      <c r="SJB3001" s="81"/>
      <c r="SJC3001" s="173"/>
      <c r="SJD3001" s="741"/>
      <c r="SJE3001" s="137"/>
      <c r="SJF3001" s="583"/>
      <c r="SJG3001" s="538"/>
      <c r="SJH3001" s="565"/>
      <c r="SJI3001" s="357"/>
      <c r="SJJ3001" s="81"/>
      <c r="SJK3001" s="173"/>
      <c r="SJL3001" s="741"/>
      <c r="SJM3001" s="137"/>
      <c r="SJN3001" s="583"/>
      <c r="SJO3001" s="538"/>
      <c r="SJP3001" s="565"/>
      <c r="SJQ3001" s="357"/>
      <c r="SJR3001" s="81"/>
      <c r="SJS3001" s="173"/>
      <c r="SJT3001" s="741"/>
      <c r="SJU3001" s="137"/>
      <c r="SJV3001" s="583"/>
      <c r="SJW3001" s="538"/>
      <c r="SJX3001" s="565"/>
      <c r="SJY3001" s="357"/>
      <c r="SJZ3001" s="81"/>
      <c r="SKA3001" s="173"/>
      <c r="SKB3001" s="741"/>
      <c r="SKC3001" s="137"/>
      <c r="SKD3001" s="583"/>
      <c r="SKE3001" s="538"/>
      <c r="SKF3001" s="565"/>
      <c r="SKG3001" s="357"/>
      <c r="SKH3001" s="81"/>
      <c r="SKI3001" s="173"/>
      <c r="SKJ3001" s="741"/>
      <c r="SKK3001" s="137"/>
      <c r="SKL3001" s="583"/>
      <c r="SKM3001" s="538"/>
      <c r="SKN3001" s="565"/>
      <c r="SKO3001" s="357"/>
      <c r="SKP3001" s="81"/>
      <c r="SKQ3001" s="173"/>
      <c r="SKR3001" s="741"/>
      <c r="SKS3001" s="137"/>
      <c r="SKT3001" s="583"/>
      <c r="SKU3001" s="538"/>
      <c r="SKV3001" s="565"/>
      <c r="SKW3001" s="357"/>
      <c r="SKX3001" s="81"/>
      <c r="SKY3001" s="173"/>
      <c r="SKZ3001" s="741"/>
      <c r="SLA3001" s="137"/>
      <c r="SLB3001" s="583"/>
      <c r="SLC3001" s="538"/>
      <c r="SLD3001" s="565"/>
      <c r="SLE3001" s="357"/>
      <c r="SLF3001" s="81"/>
      <c r="SLG3001" s="173"/>
      <c r="SLH3001" s="741"/>
      <c r="SLI3001" s="137"/>
      <c r="SLJ3001" s="583"/>
      <c r="SLK3001" s="538"/>
      <c r="SLL3001" s="565"/>
      <c r="SLM3001" s="357"/>
      <c r="SLN3001" s="81"/>
      <c r="SLO3001" s="173"/>
      <c r="SLP3001" s="741"/>
      <c r="SLQ3001" s="137"/>
      <c r="SLR3001" s="583"/>
      <c r="SLS3001" s="538"/>
      <c r="SLT3001" s="565"/>
      <c r="SLU3001" s="357"/>
      <c r="SLV3001" s="81"/>
      <c r="SLW3001" s="173"/>
      <c r="SLX3001" s="741"/>
      <c r="SLY3001" s="137"/>
      <c r="SLZ3001" s="583"/>
      <c r="SMA3001" s="538"/>
      <c r="SMB3001" s="565"/>
      <c r="SMC3001" s="357"/>
      <c r="SMD3001" s="81"/>
      <c r="SME3001" s="173"/>
      <c r="SMF3001" s="741"/>
      <c r="SMG3001" s="137"/>
      <c r="SMH3001" s="583"/>
      <c r="SMI3001" s="538"/>
      <c r="SMJ3001" s="565"/>
      <c r="SMK3001" s="357"/>
      <c r="SML3001" s="81"/>
      <c r="SMM3001" s="173"/>
      <c r="SMN3001" s="741"/>
      <c r="SMO3001" s="137"/>
      <c r="SMP3001" s="583"/>
      <c r="SMQ3001" s="538"/>
      <c r="SMR3001" s="565"/>
      <c r="SMS3001" s="357"/>
      <c r="SMT3001" s="81"/>
      <c r="SMU3001" s="173"/>
      <c r="SMV3001" s="741"/>
      <c r="SMW3001" s="137"/>
      <c r="SMX3001" s="583"/>
      <c r="SMY3001" s="538"/>
      <c r="SMZ3001" s="565"/>
      <c r="SNA3001" s="357"/>
      <c r="SNB3001" s="81"/>
      <c r="SNC3001" s="173"/>
      <c r="SND3001" s="741"/>
      <c r="SNE3001" s="137"/>
      <c r="SNF3001" s="583"/>
      <c r="SNG3001" s="538"/>
      <c r="SNH3001" s="565"/>
      <c r="SNI3001" s="357"/>
      <c r="SNJ3001" s="81"/>
      <c r="SNK3001" s="173"/>
      <c r="SNL3001" s="741"/>
      <c r="SNM3001" s="137"/>
      <c r="SNN3001" s="583"/>
      <c r="SNO3001" s="538"/>
      <c r="SNP3001" s="565"/>
      <c r="SNQ3001" s="357"/>
      <c r="SNR3001" s="81"/>
      <c r="SNS3001" s="173"/>
      <c r="SNT3001" s="741"/>
      <c r="SNU3001" s="137"/>
      <c r="SNV3001" s="583"/>
      <c r="SNW3001" s="538"/>
      <c r="SNX3001" s="565"/>
      <c r="SNY3001" s="357"/>
      <c r="SNZ3001" s="81"/>
      <c r="SOA3001" s="173"/>
      <c r="SOB3001" s="741"/>
      <c r="SOC3001" s="137"/>
      <c r="SOD3001" s="583"/>
      <c r="SOE3001" s="538"/>
      <c r="SOF3001" s="565"/>
      <c r="SOG3001" s="357"/>
      <c r="SOH3001" s="81"/>
      <c r="SOI3001" s="173"/>
      <c r="SOJ3001" s="741"/>
      <c r="SOK3001" s="137"/>
      <c r="SOL3001" s="583"/>
      <c r="SOM3001" s="538"/>
      <c r="SON3001" s="565"/>
      <c r="SOO3001" s="357"/>
      <c r="SOP3001" s="81"/>
      <c r="SOQ3001" s="173"/>
      <c r="SOR3001" s="741"/>
      <c r="SOS3001" s="137"/>
      <c r="SOT3001" s="583"/>
      <c r="SOU3001" s="538"/>
      <c r="SOV3001" s="565"/>
      <c r="SOW3001" s="357"/>
      <c r="SOX3001" s="81"/>
      <c r="SOY3001" s="173"/>
      <c r="SOZ3001" s="741"/>
      <c r="SPA3001" s="137"/>
      <c r="SPB3001" s="583"/>
      <c r="SPC3001" s="538"/>
      <c r="SPD3001" s="565"/>
      <c r="SPE3001" s="357"/>
      <c r="SPF3001" s="81"/>
      <c r="SPG3001" s="173"/>
      <c r="SPH3001" s="741"/>
      <c r="SPI3001" s="137"/>
      <c r="SPJ3001" s="583"/>
      <c r="SPK3001" s="538"/>
      <c r="SPL3001" s="565"/>
      <c r="SPM3001" s="357"/>
      <c r="SPN3001" s="81"/>
      <c r="SPO3001" s="173"/>
      <c r="SPP3001" s="741"/>
      <c r="SPQ3001" s="137"/>
      <c r="SPR3001" s="583"/>
      <c r="SPS3001" s="538"/>
      <c r="SPT3001" s="565"/>
      <c r="SPU3001" s="357"/>
      <c r="SPV3001" s="81"/>
      <c r="SPW3001" s="173"/>
      <c r="SPX3001" s="741"/>
      <c r="SPY3001" s="137"/>
      <c r="SPZ3001" s="583"/>
      <c r="SQA3001" s="538"/>
      <c r="SQB3001" s="565"/>
      <c r="SQC3001" s="357"/>
      <c r="SQD3001" s="81"/>
      <c r="SQE3001" s="173"/>
      <c r="SQF3001" s="741"/>
      <c r="SQG3001" s="137"/>
      <c r="SQH3001" s="583"/>
      <c r="SQI3001" s="538"/>
      <c r="SQJ3001" s="565"/>
      <c r="SQK3001" s="357"/>
      <c r="SQL3001" s="81"/>
      <c r="SQM3001" s="173"/>
      <c r="SQN3001" s="741"/>
      <c r="SQO3001" s="137"/>
      <c r="SQP3001" s="583"/>
      <c r="SQQ3001" s="538"/>
      <c r="SQR3001" s="565"/>
      <c r="SQS3001" s="357"/>
      <c r="SQT3001" s="81"/>
      <c r="SQU3001" s="173"/>
      <c r="SQV3001" s="741"/>
      <c r="SQW3001" s="137"/>
      <c r="SQX3001" s="583"/>
      <c r="SQY3001" s="538"/>
      <c r="SQZ3001" s="565"/>
      <c r="SRA3001" s="357"/>
      <c r="SRB3001" s="81"/>
      <c r="SRC3001" s="173"/>
      <c r="SRD3001" s="741"/>
      <c r="SRE3001" s="137"/>
      <c r="SRF3001" s="583"/>
      <c r="SRG3001" s="538"/>
      <c r="SRH3001" s="565"/>
      <c r="SRI3001" s="357"/>
      <c r="SRJ3001" s="81"/>
      <c r="SRK3001" s="173"/>
      <c r="SRL3001" s="741"/>
      <c r="SRM3001" s="137"/>
      <c r="SRN3001" s="583"/>
      <c r="SRO3001" s="538"/>
      <c r="SRP3001" s="565"/>
      <c r="SRQ3001" s="357"/>
      <c r="SRR3001" s="81"/>
      <c r="SRS3001" s="173"/>
      <c r="SRT3001" s="741"/>
      <c r="SRU3001" s="137"/>
      <c r="SRV3001" s="583"/>
      <c r="SRW3001" s="538"/>
      <c r="SRX3001" s="565"/>
      <c r="SRY3001" s="357"/>
      <c r="SRZ3001" s="81"/>
      <c r="SSA3001" s="173"/>
      <c r="SSB3001" s="741"/>
      <c r="SSC3001" s="137"/>
      <c r="SSD3001" s="583"/>
      <c r="SSE3001" s="538"/>
      <c r="SSF3001" s="565"/>
      <c r="SSG3001" s="357"/>
      <c r="SSH3001" s="81"/>
      <c r="SSI3001" s="173"/>
      <c r="SSJ3001" s="741"/>
      <c r="SSK3001" s="137"/>
      <c r="SSL3001" s="583"/>
      <c r="SSM3001" s="538"/>
      <c r="SSN3001" s="565"/>
      <c r="SSO3001" s="357"/>
      <c r="SSP3001" s="81"/>
      <c r="SSQ3001" s="173"/>
      <c r="SSR3001" s="741"/>
      <c r="SSS3001" s="137"/>
      <c r="SST3001" s="583"/>
      <c r="SSU3001" s="538"/>
      <c r="SSV3001" s="565"/>
      <c r="SSW3001" s="357"/>
      <c r="SSX3001" s="81"/>
      <c r="SSY3001" s="173"/>
      <c r="SSZ3001" s="741"/>
      <c r="STA3001" s="137"/>
      <c r="STB3001" s="583"/>
      <c r="STC3001" s="538"/>
      <c r="STD3001" s="565"/>
      <c r="STE3001" s="357"/>
      <c r="STF3001" s="81"/>
      <c r="STG3001" s="173"/>
      <c r="STH3001" s="741"/>
      <c r="STI3001" s="137"/>
      <c r="STJ3001" s="583"/>
      <c r="STK3001" s="538"/>
      <c r="STL3001" s="565"/>
      <c r="STM3001" s="357"/>
      <c r="STN3001" s="81"/>
      <c r="STO3001" s="173"/>
      <c r="STP3001" s="741"/>
      <c r="STQ3001" s="137"/>
      <c r="STR3001" s="583"/>
      <c r="STS3001" s="538"/>
      <c r="STT3001" s="565"/>
      <c r="STU3001" s="357"/>
      <c r="STV3001" s="81"/>
      <c r="STW3001" s="173"/>
      <c r="STX3001" s="741"/>
      <c r="STY3001" s="137"/>
      <c r="STZ3001" s="583"/>
      <c r="SUA3001" s="538"/>
      <c r="SUB3001" s="565"/>
      <c r="SUC3001" s="357"/>
      <c r="SUD3001" s="81"/>
      <c r="SUE3001" s="173"/>
      <c r="SUF3001" s="741"/>
      <c r="SUG3001" s="137"/>
      <c r="SUH3001" s="583"/>
      <c r="SUI3001" s="538"/>
      <c r="SUJ3001" s="565"/>
      <c r="SUK3001" s="357"/>
      <c r="SUL3001" s="81"/>
      <c r="SUM3001" s="173"/>
      <c r="SUN3001" s="741"/>
      <c r="SUO3001" s="137"/>
      <c r="SUP3001" s="583"/>
      <c r="SUQ3001" s="538"/>
      <c r="SUR3001" s="565"/>
      <c r="SUS3001" s="357"/>
      <c r="SUT3001" s="81"/>
      <c r="SUU3001" s="173"/>
      <c r="SUV3001" s="741"/>
      <c r="SUW3001" s="137"/>
      <c r="SUX3001" s="583"/>
      <c r="SUY3001" s="538"/>
      <c r="SUZ3001" s="565"/>
      <c r="SVA3001" s="357"/>
      <c r="SVB3001" s="81"/>
      <c r="SVC3001" s="173"/>
      <c r="SVD3001" s="741"/>
      <c r="SVE3001" s="137"/>
      <c r="SVF3001" s="583"/>
      <c r="SVG3001" s="538"/>
      <c r="SVH3001" s="565"/>
      <c r="SVI3001" s="357"/>
      <c r="SVJ3001" s="81"/>
      <c r="SVK3001" s="173"/>
      <c r="SVL3001" s="741"/>
      <c r="SVM3001" s="137"/>
      <c r="SVN3001" s="583"/>
      <c r="SVO3001" s="538"/>
      <c r="SVP3001" s="565"/>
      <c r="SVQ3001" s="357"/>
      <c r="SVR3001" s="81"/>
      <c r="SVS3001" s="173"/>
      <c r="SVT3001" s="741"/>
      <c r="SVU3001" s="137"/>
      <c r="SVV3001" s="583"/>
      <c r="SVW3001" s="538"/>
      <c r="SVX3001" s="565"/>
      <c r="SVY3001" s="357"/>
      <c r="SVZ3001" s="81"/>
      <c r="SWA3001" s="173"/>
      <c r="SWB3001" s="741"/>
      <c r="SWC3001" s="137"/>
      <c r="SWD3001" s="583"/>
      <c r="SWE3001" s="538"/>
      <c r="SWF3001" s="565"/>
      <c r="SWG3001" s="357"/>
      <c r="SWH3001" s="81"/>
      <c r="SWI3001" s="173"/>
      <c r="SWJ3001" s="741"/>
      <c r="SWK3001" s="137"/>
      <c r="SWL3001" s="583"/>
      <c r="SWM3001" s="538"/>
      <c r="SWN3001" s="565"/>
      <c r="SWO3001" s="357"/>
      <c r="SWP3001" s="81"/>
      <c r="SWQ3001" s="173"/>
      <c r="SWR3001" s="741"/>
      <c r="SWS3001" s="137"/>
      <c r="SWT3001" s="583"/>
      <c r="SWU3001" s="538"/>
      <c r="SWV3001" s="565"/>
      <c r="SWW3001" s="357"/>
      <c r="SWX3001" s="81"/>
      <c r="SWY3001" s="173"/>
      <c r="SWZ3001" s="741"/>
      <c r="SXA3001" s="137"/>
      <c r="SXB3001" s="583"/>
      <c r="SXC3001" s="538"/>
      <c r="SXD3001" s="565"/>
      <c r="SXE3001" s="357"/>
      <c r="SXF3001" s="81"/>
      <c r="SXG3001" s="173"/>
      <c r="SXH3001" s="741"/>
      <c r="SXI3001" s="137"/>
      <c r="SXJ3001" s="583"/>
      <c r="SXK3001" s="538"/>
      <c r="SXL3001" s="565"/>
      <c r="SXM3001" s="357"/>
      <c r="SXN3001" s="81"/>
      <c r="SXO3001" s="173"/>
      <c r="SXP3001" s="741"/>
      <c r="SXQ3001" s="137"/>
      <c r="SXR3001" s="583"/>
      <c r="SXS3001" s="538"/>
      <c r="SXT3001" s="565"/>
      <c r="SXU3001" s="357"/>
      <c r="SXV3001" s="81"/>
      <c r="SXW3001" s="173"/>
      <c r="SXX3001" s="741"/>
      <c r="SXY3001" s="137"/>
      <c r="SXZ3001" s="583"/>
      <c r="SYA3001" s="538"/>
      <c r="SYB3001" s="565"/>
      <c r="SYC3001" s="357"/>
      <c r="SYD3001" s="81"/>
      <c r="SYE3001" s="173"/>
      <c r="SYF3001" s="741"/>
      <c r="SYG3001" s="137"/>
      <c r="SYH3001" s="583"/>
      <c r="SYI3001" s="538"/>
      <c r="SYJ3001" s="565"/>
      <c r="SYK3001" s="357"/>
      <c r="SYL3001" s="81"/>
      <c r="SYM3001" s="173"/>
      <c r="SYN3001" s="741"/>
      <c r="SYO3001" s="137"/>
      <c r="SYP3001" s="583"/>
      <c r="SYQ3001" s="538"/>
      <c r="SYR3001" s="565"/>
      <c r="SYS3001" s="357"/>
      <c r="SYT3001" s="81"/>
      <c r="SYU3001" s="173"/>
      <c r="SYV3001" s="741"/>
      <c r="SYW3001" s="137"/>
      <c r="SYX3001" s="583"/>
      <c r="SYY3001" s="538"/>
      <c r="SYZ3001" s="565"/>
      <c r="SZA3001" s="357"/>
      <c r="SZB3001" s="81"/>
      <c r="SZC3001" s="173"/>
      <c r="SZD3001" s="741"/>
      <c r="SZE3001" s="137"/>
      <c r="SZF3001" s="583"/>
      <c r="SZG3001" s="538"/>
      <c r="SZH3001" s="565"/>
      <c r="SZI3001" s="357"/>
      <c r="SZJ3001" s="81"/>
      <c r="SZK3001" s="173"/>
      <c r="SZL3001" s="741"/>
      <c r="SZM3001" s="137"/>
      <c r="SZN3001" s="583"/>
      <c r="SZO3001" s="538"/>
      <c r="SZP3001" s="565"/>
      <c r="SZQ3001" s="357"/>
      <c r="SZR3001" s="81"/>
      <c r="SZS3001" s="173"/>
      <c r="SZT3001" s="741"/>
      <c r="SZU3001" s="137"/>
      <c r="SZV3001" s="583"/>
      <c r="SZW3001" s="538"/>
      <c r="SZX3001" s="565"/>
      <c r="SZY3001" s="357"/>
      <c r="SZZ3001" s="81"/>
      <c r="TAA3001" s="173"/>
      <c r="TAB3001" s="741"/>
      <c r="TAC3001" s="137"/>
      <c r="TAD3001" s="583"/>
      <c r="TAE3001" s="538"/>
      <c r="TAF3001" s="565"/>
      <c r="TAG3001" s="357"/>
      <c r="TAH3001" s="81"/>
      <c r="TAI3001" s="173"/>
      <c r="TAJ3001" s="741"/>
      <c r="TAK3001" s="137"/>
      <c r="TAL3001" s="583"/>
      <c r="TAM3001" s="538"/>
      <c r="TAN3001" s="565"/>
      <c r="TAO3001" s="357"/>
      <c r="TAP3001" s="81"/>
      <c r="TAQ3001" s="173"/>
      <c r="TAR3001" s="741"/>
      <c r="TAS3001" s="137"/>
      <c r="TAT3001" s="583"/>
      <c r="TAU3001" s="538"/>
      <c r="TAV3001" s="565"/>
      <c r="TAW3001" s="357"/>
      <c r="TAX3001" s="81"/>
      <c r="TAY3001" s="173"/>
      <c r="TAZ3001" s="741"/>
      <c r="TBA3001" s="137"/>
      <c r="TBB3001" s="583"/>
      <c r="TBC3001" s="538"/>
      <c r="TBD3001" s="565"/>
      <c r="TBE3001" s="357"/>
      <c r="TBF3001" s="81"/>
      <c r="TBG3001" s="173"/>
      <c r="TBH3001" s="741"/>
      <c r="TBI3001" s="137"/>
      <c r="TBJ3001" s="583"/>
      <c r="TBK3001" s="538"/>
      <c r="TBL3001" s="565"/>
      <c r="TBM3001" s="357"/>
      <c r="TBN3001" s="81"/>
      <c r="TBO3001" s="173"/>
      <c r="TBP3001" s="741"/>
      <c r="TBQ3001" s="137"/>
      <c r="TBR3001" s="583"/>
      <c r="TBS3001" s="538"/>
      <c r="TBT3001" s="565"/>
      <c r="TBU3001" s="357"/>
      <c r="TBV3001" s="81"/>
      <c r="TBW3001" s="173"/>
      <c r="TBX3001" s="741"/>
      <c r="TBY3001" s="137"/>
      <c r="TBZ3001" s="583"/>
      <c r="TCA3001" s="538"/>
      <c r="TCB3001" s="565"/>
      <c r="TCC3001" s="357"/>
      <c r="TCD3001" s="81"/>
      <c r="TCE3001" s="173"/>
      <c r="TCF3001" s="741"/>
      <c r="TCG3001" s="137"/>
      <c r="TCH3001" s="583"/>
      <c r="TCI3001" s="538"/>
      <c r="TCJ3001" s="565"/>
      <c r="TCK3001" s="357"/>
      <c r="TCL3001" s="81"/>
      <c r="TCM3001" s="173"/>
      <c r="TCN3001" s="741"/>
      <c r="TCO3001" s="137"/>
      <c r="TCP3001" s="583"/>
      <c r="TCQ3001" s="538"/>
      <c r="TCR3001" s="565"/>
      <c r="TCS3001" s="357"/>
      <c r="TCT3001" s="81"/>
      <c r="TCU3001" s="173"/>
      <c r="TCV3001" s="741"/>
      <c r="TCW3001" s="137"/>
      <c r="TCX3001" s="583"/>
      <c r="TCY3001" s="538"/>
      <c r="TCZ3001" s="565"/>
      <c r="TDA3001" s="357"/>
      <c r="TDB3001" s="81"/>
      <c r="TDC3001" s="173"/>
      <c r="TDD3001" s="741"/>
      <c r="TDE3001" s="137"/>
      <c r="TDF3001" s="583"/>
      <c r="TDG3001" s="538"/>
      <c r="TDH3001" s="565"/>
      <c r="TDI3001" s="357"/>
      <c r="TDJ3001" s="81"/>
      <c r="TDK3001" s="173"/>
      <c r="TDL3001" s="741"/>
      <c r="TDM3001" s="137"/>
      <c r="TDN3001" s="583"/>
      <c r="TDO3001" s="538"/>
      <c r="TDP3001" s="565"/>
      <c r="TDQ3001" s="357"/>
      <c r="TDR3001" s="81"/>
      <c r="TDS3001" s="173"/>
      <c r="TDT3001" s="741"/>
      <c r="TDU3001" s="137"/>
      <c r="TDV3001" s="583"/>
      <c r="TDW3001" s="538"/>
      <c r="TDX3001" s="565"/>
      <c r="TDY3001" s="357"/>
      <c r="TDZ3001" s="81"/>
      <c r="TEA3001" s="173"/>
      <c r="TEB3001" s="741"/>
      <c r="TEC3001" s="137"/>
      <c r="TED3001" s="583"/>
      <c r="TEE3001" s="538"/>
      <c r="TEF3001" s="565"/>
      <c r="TEG3001" s="357"/>
      <c r="TEH3001" s="81"/>
      <c r="TEI3001" s="173"/>
      <c r="TEJ3001" s="741"/>
      <c r="TEK3001" s="137"/>
      <c r="TEL3001" s="583"/>
      <c r="TEM3001" s="538"/>
      <c r="TEN3001" s="565"/>
      <c r="TEO3001" s="357"/>
      <c r="TEP3001" s="81"/>
      <c r="TEQ3001" s="173"/>
      <c r="TER3001" s="741"/>
      <c r="TES3001" s="137"/>
      <c r="TET3001" s="583"/>
      <c r="TEU3001" s="538"/>
      <c r="TEV3001" s="565"/>
      <c r="TEW3001" s="357"/>
      <c r="TEX3001" s="81"/>
      <c r="TEY3001" s="173"/>
      <c r="TEZ3001" s="741"/>
      <c r="TFA3001" s="137"/>
      <c r="TFB3001" s="583"/>
      <c r="TFC3001" s="538"/>
      <c r="TFD3001" s="565"/>
      <c r="TFE3001" s="357"/>
      <c r="TFF3001" s="81"/>
      <c r="TFG3001" s="173"/>
      <c r="TFH3001" s="741"/>
      <c r="TFI3001" s="137"/>
      <c r="TFJ3001" s="583"/>
      <c r="TFK3001" s="538"/>
      <c r="TFL3001" s="565"/>
      <c r="TFM3001" s="357"/>
      <c r="TFN3001" s="81"/>
      <c r="TFO3001" s="173"/>
      <c r="TFP3001" s="741"/>
      <c r="TFQ3001" s="137"/>
      <c r="TFR3001" s="583"/>
      <c r="TFS3001" s="538"/>
      <c r="TFT3001" s="565"/>
      <c r="TFU3001" s="357"/>
      <c r="TFV3001" s="81"/>
      <c r="TFW3001" s="173"/>
      <c r="TFX3001" s="741"/>
      <c r="TFY3001" s="137"/>
      <c r="TFZ3001" s="583"/>
      <c r="TGA3001" s="538"/>
      <c r="TGB3001" s="565"/>
      <c r="TGC3001" s="357"/>
      <c r="TGD3001" s="81"/>
      <c r="TGE3001" s="173"/>
      <c r="TGF3001" s="741"/>
      <c r="TGG3001" s="137"/>
      <c r="TGH3001" s="583"/>
      <c r="TGI3001" s="538"/>
      <c r="TGJ3001" s="565"/>
      <c r="TGK3001" s="357"/>
      <c r="TGL3001" s="81"/>
      <c r="TGM3001" s="173"/>
      <c r="TGN3001" s="741"/>
      <c r="TGO3001" s="137"/>
      <c r="TGP3001" s="583"/>
      <c r="TGQ3001" s="538"/>
      <c r="TGR3001" s="565"/>
      <c r="TGS3001" s="357"/>
      <c r="TGT3001" s="81"/>
      <c r="TGU3001" s="173"/>
      <c r="TGV3001" s="741"/>
      <c r="TGW3001" s="137"/>
      <c r="TGX3001" s="583"/>
      <c r="TGY3001" s="538"/>
      <c r="TGZ3001" s="565"/>
      <c r="THA3001" s="357"/>
      <c r="THB3001" s="81"/>
      <c r="THC3001" s="173"/>
      <c r="THD3001" s="741"/>
      <c r="THE3001" s="137"/>
      <c r="THF3001" s="583"/>
      <c r="THG3001" s="538"/>
      <c r="THH3001" s="565"/>
      <c r="THI3001" s="357"/>
      <c r="THJ3001" s="81"/>
      <c r="THK3001" s="173"/>
      <c r="THL3001" s="741"/>
      <c r="THM3001" s="137"/>
      <c r="THN3001" s="583"/>
      <c r="THO3001" s="538"/>
      <c r="THP3001" s="565"/>
      <c r="THQ3001" s="357"/>
      <c r="THR3001" s="81"/>
      <c r="THS3001" s="173"/>
      <c r="THT3001" s="741"/>
      <c r="THU3001" s="137"/>
      <c r="THV3001" s="583"/>
      <c r="THW3001" s="538"/>
      <c r="THX3001" s="565"/>
      <c r="THY3001" s="357"/>
      <c r="THZ3001" s="81"/>
      <c r="TIA3001" s="173"/>
      <c r="TIB3001" s="741"/>
      <c r="TIC3001" s="137"/>
      <c r="TID3001" s="583"/>
      <c r="TIE3001" s="538"/>
      <c r="TIF3001" s="565"/>
      <c r="TIG3001" s="357"/>
      <c r="TIH3001" s="81"/>
      <c r="TII3001" s="173"/>
      <c r="TIJ3001" s="741"/>
      <c r="TIK3001" s="137"/>
      <c r="TIL3001" s="583"/>
      <c r="TIM3001" s="538"/>
      <c r="TIN3001" s="565"/>
      <c r="TIO3001" s="357"/>
      <c r="TIP3001" s="81"/>
      <c r="TIQ3001" s="173"/>
      <c r="TIR3001" s="741"/>
      <c r="TIS3001" s="137"/>
      <c r="TIT3001" s="583"/>
      <c r="TIU3001" s="538"/>
      <c r="TIV3001" s="565"/>
      <c r="TIW3001" s="357"/>
      <c r="TIX3001" s="81"/>
      <c r="TIY3001" s="173"/>
      <c r="TIZ3001" s="741"/>
      <c r="TJA3001" s="137"/>
      <c r="TJB3001" s="583"/>
      <c r="TJC3001" s="538"/>
      <c r="TJD3001" s="565"/>
      <c r="TJE3001" s="357"/>
      <c r="TJF3001" s="81"/>
      <c r="TJG3001" s="173"/>
      <c r="TJH3001" s="741"/>
      <c r="TJI3001" s="137"/>
      <c r="TJJ3001" s="583"/>
      <c r="TJK3001" s="538"/>
      <c r="TJL3001" s="565"/>
      <c r="TJM3001" s="357"/>
      <c r="TJN3001" s="81"/>
      <c r="TJO3001" s="173"/>
      <c r="TJP3001" s="741"/>
      <c r="TJQ3001" s="137"/>
      <c r="TJR3001" s="583"/>
      <c r="TJS3001" s="538"/>
      <c r="TJT3001" s="565"/>
      <c r="TJU3001" s="357"/>
      <c r="TJV3001" s="81"/>
      <c r="TJW3001" s="173"/>
      <c r="TJX3001" s="741"/>
      <c r="TJY3001" s="137"/>
      <c r="TJZ3001" s="583"/>
      <c r="TKA3001" s="538"/>
      <c r="TKB3001" s="565"/>
      <c r="TKC3001" s="357"/>
      <c r="TKD3001" s="81"/>
      <c r="TKE3001" s="173"/>
      <c r="TKF3001" s="741"/>
      <c r="TKG3001" s="137"/>
      <c r="TKH3001" s="583"/>
      <c r="TKI3001" s="538"/>
      <c r="TKJ3001" s="565"/>
      <c r="TKK3001" s="357"/>
      <c r="TKL3001" s="81"/>
      <c r="TKM3001" s="173"/>
      <c r="TKN3001" s="741"/>
      <c r="TKO3001" s="137"/>
      <c r="TKP3001" s="583"/>
      <c r="TKQ3001" s="538"/>
      <c r="TKR3001" s="565"/>
      <c r="TKS3001" s="357"/>
      <c r="TKT3001" s="81"/>
      <c r="TKU3001" s="173"/>
      <c r="TKV3001" s="741"/>
      <c r="TKW3001" s="137"/>
      <c r="TKX3001" s="583"/>
      <c r="TKY3001" s="538"/>
      <c r="TKZ3001" s="565"/>
      <c r="TLA3001" s="357"/>
      <c r="TLB3001" s="81"/>
      <c r="TLC3001" s="173"/>
      <c r="TLD3001" s="741"/>
      <c r="TLE3001" s="137"/>
      <c r="TLF3001" s="583"/>
      <c r="TLG3001" s="538"/>
      <c r="TLH3001" s="565"/>
      <c r="TLI3001" s="357"/>
      <c r="TLJ3001" s="81"/>
      <c r="TLK3001" s="173"/>
      <c r="TLL3001" s="741"/>
      <c r="TLM3001" s="137"/>
      <c r="TLN3001" s="583"/>
      <c r="TLO3001" s="538"/>
      <c r="TLP3001" s="565"/>
      <c r="TLQ3001" s="357"/>
      <c r="TLR3001" s="81"/>
      <c r="TLS3001" s="173"/>
      <c r="TLT3001" s="741"/>
      <c r="TLU3001" s="137"/>
      <c r="TLV3001" s="583"/>
      <c r="TLW3001" s="538"/>
      <c r="TLX3001" s="565"/>
      <c r="TLY3001" s="357"/>
      <c r="TLZ3001" s="81"/>
      <c r="TMA3001" s="173"/>
      <c r="TMB3001" s="741"/>
      <c r="TMC3001" s="137"/>
      <c r="TMD3001" s="583"/>
      <c r="TME3001" s="538"/>
      <c r="TMF3001" s="565"/>
      <c r="TMG3001" s="357"/>
      <c r="TMH3001" s="81"/>
      <c r="TMI3001" s="173"/>
      <c r="TMJ3001" s="741"/>
      <c r="TMK3001" s="137"/>
      <c r="TML3001" s="583"/>
      <c r="TMM3001" s="538"/>
      <c r="TMN3001" s="565"/>
      <c r="TMO3001" s="357"/>
      <c r="TMP3001" s="81"/>
      <c r="TMQ3001" s="173"/>
      <c r="TMR3001" s="741"/>
      <c r="TMS3001" s="137"/>
      <c r="TMT3001" s="583"/>
      <c r="TMU3001" s="538"/>
      <c r="TMV3001" s="565"/>
      <c r="TMW3001" s="357"/>
      <c r="TMX3001" s="81"/>
      <c r="TMY3001" s="173"/>
      <c r="TMZ3001" s="741"/>
      <c r="TNA3001" s="137"/>
      <c r="TNB3001" s="583"/>
      <c r="TNC3001" s="538"/>
      <c r="TND3001" s="565"/>
      <c r="TNE3001" s="357"/>
      <c r="TNF3001" s="81"/>
      <c r="TNG3001" s="173"/>
      <c r="TNH3001" s="741"/>
      <c r="TNI3001" s="137"/>
      <c r="TNJ3001" s="583"/>
      <c r="TNK3001" s="538"/>
      <c r="TNL3001" s="565"/>
      <c r="TNM3001" s="357"/>
      <c r="TNN3001" s="81"/>
      <c r="TNO3001" s="173"/>
      <c r="TNP3001" s="741"/>
      <c r="TNQ3001" s="137"/>
      <c r="TNR3001" s="583"/>
      <c r="TNS3001" s="538"/>
      <c r="TNT3001" s="565"/>
      <c r="TNU3001" s="357"/>
      <c r="TNV3001" s="81"/>
      <c r="TNW3001" s="173"/>
      <c r="TNX3001" s="741"/>
      <c r="TNY3001" s="137"/>
      <c r="TNZ3001" s="583"/>
      <c r="TOA3001" s="538"/>
      <c r="TOB3001" s="565"/>
      <c r="TOC3001" s="357"/>
      <c r="TOD3001" s="81"/>
      <c r="TOE3001" s="173"/>
      <c r="TOF3001" s="741"/>
      <c r="TOG3001" s="137"/>
      <c r="TOH3001" s="583"/>
      <c r="TOI3001" s="538"/>
      <c r="TOJ3001" s="565"/>
      <c r="TOK3001" s="357"/>
      <c r="TOL3001" s="81"/>
      <c r="TOM3001" s="173"/>
      <c r="TON3001" s="741"/>
      <c r="TOO3001" s="137"/>
      <c r="TOP3001" s="583"/>
      <c r="TOQ3001" s="538"/>
      <c r="TOR3001" s="565"/>
      <c r="TOS3001" s="357"/>
      <c r="TOT3001" s="81"/>
      <c r="TOU3001" s="173"/>
      <c r="TOV3001" s="741"/>
      <c r="TOW3001" s="137"/>
      <c r="TOX3001" s="583"/>
      <c r="TOY3001" s="538"/>
      <c r="TOZ3001" s="565"/>
      <c r="TPA3001" s="357"/>
      <c r="TPB3001" s="81"/>
      <c r="TPC3001" s="173"/>
      <c r="TPD3001" s="741"/>
      <c r="TPE3001" s="137"/>
      <c r="TPF3001" s="583"/>
      <c r="TPG3001" s="538"/>
      <c r="TPH3001" s="565"/>
      <c r="TPI3001" s="357"/>
      <c r="TPJ3001" s="81"/>
      <c r="TPK3001" s="173"/>
      <c r="TPL3001" s="741"/>
      <c r="TPM3001" s="137"/>
      <c r="TPN3001" s="583"/>
      <c r="TPO3001" s="538"/>
      <c r="TPP3001" s="565"/>
      <c r="TPQ3001" s="357"/>
      <c r="TPR3001" s="81"/>
      <c r="TPS3001" s="173"/>
      <c r="TPT3001" s="741"/>
      <c r="TPU3001" s="137"/>
      <c r="TPV3001" s="583"/>
      <c r="TPW3001" s="538"/>
      <c r="TPX3001" s="565"/>
      <c r="TPY3001" s="357"/>
      <c r="TPZ3001" s="81"/>
      <c r="TQA3001" s="173"/>
      <c r="TQB3001" s="741"/>
      <c r="TQC3001" s="137"/>
      <c r="TQD3001" s="583"/>
      <c r="TQE3001" s="538"/>
      <c r="TQF3001" s="565"/>
      <c r="TQG3001" s="357"/>
      <c r="TQH3001" s="81"/>
      <c r="TQI3001" s="173"/>
      <c r="TQJ3001" s="741"/>
      <c r="TQK3001" s="137"/>
      <c r="TQL3001" s="583"/>
      <c r="TQM3001" s="538"/>
      <c r="TQN3001" s="565"/>
      <c r="TQO3001" s="357"/>
      <c r="TQP3001" s="81"/>
      <c r="TQQ3001" s="173"/>
      <c r="TQR3001" s="741"/>
      <c r="TQS3001" s="137"/>
      <c r="TQT3001" s="583"/>
      <c r="TQU3001" s="538"/>
      <c r="TQV3001" s="565"/>
      <c r="TQW3001" s="357"/>
      <c r="TQX3001" s="81"/>
      <c r="TQY3001" s="173"/>
      <c r="TQZ3001" s="741"/>
      <c r="TRA3001" s="137"/>
      <c r="TRB3001" s="583"/>
      <c r="TRC3001" s="538"/>
      <c r="TRD3001" s="565"/>
      <c r="TRE3001" s="357"/>
      <c r="TRF3001" s="81"/>
      <c r="TRG3001" s="173"/>
      <c r="TRH3001" s="741"/>
      <c r="TRI3001" s="137"/>
      <c r="TRJ3001" s="583"/>
      <c r="TRK3001" s="538"/>
      <c r="TRL3001" s="565"/>
      <c r="TRM3001" s="357"/>
      <c r="TRN3001" s="81"/>
      <c r="TRO3001" s="173"/>
      <c r="TRP3001" s="741"/>
      <c r="TRQ3001" s="137"/>
      <c r="TRR3001" s="583"/>
      <c r="TRS3001" s="538"/>
      <c r="TRT3001" s="565"/>
      <c r="TRU3001" s="357"/>
      <c r="TRV3001" s="81"/>
      <c r="TRW3001" s="173"/>
      <c r="TRX3001" s="741"/>
      <c r="TRY3001" s="137"/>
      <c r="TRZ3001" s="583"/>
      <c r="TSA3001" s="538"/>
      <c r="TSB3001" s="565"/>
      <c r="TSC3001" s="357"/>
      <c r="TSD3001" s="81"/>
      <c r="TSE3001" s="173"/>
      <c r="TSF3001" s="741"/>
      <c r="TSG3001" s="137"/>
      <c r="TSH3001" s="583"/>
      <c r="TSI3001" s="538"/>
      <c r="TSJ3001" s="565"/>
      <c r="TSK3001" s="357"/>
      <c r="TSL3001" s="81"/>
      <c r="TSM3001" s="173"/>
      <c r="TSN3001" s="741"/>
      <c r="TSO3001" s="137"/>
      <c r="TSP3001" s="583"/>
      <c r="TSQ3001" s="538"/>
      <c r="TSR3001" s="565"/>
      <c r="TSS3001" s="357"/>
      <c r="TST3001" s="81"/>
      <c r="TSU3001" s="173"/>
      <c r="TSV3001" s="741"/>
      <c r="TSW3001" s="137"/>
      <c r="TSX3001" s="583"/>
      <c r="TSY3001" s="538"/>
      <c r="TSZ3001" s="565"/>
      <c r="TTA3001" s="357"/>
      <c r="TTB3001" s="81"/>
      <c r="TTC3001" s="173"/>
      <c r="TTD3001" s="741"/>
      <c r="TTE3001" s="137"/>
      <c r="TTF3001" s="583"/>
      <c r="TTG3001" s="538"/>
      <c r="TTH3001" s="565"/>
      <c r="TTI3001" s="357"/>
      <c r="TTJ3001" s="81"/>
      <c r="TTK3001" s="173"/>
      <c r="TTL3001" s="741"/>
      <c r="TTM3001" s="137"/>
      <c r="TTN3001" s="583"/>
      <c r="TTO3001" s="538"/>
      <c r="TTP3001" s="565"/>
      <c r="TTQ3001" s="357"/>
      <c r="TTR3001" s="81"/>
      <c r="TTS3001" s="173"/>
      <c r="TTT3001" s="741"/>
      <c r="TTU3001" s="137"/>
      <c r="TTV3001" s="583"/>
      <c r="TTW3001" s="538"/>
      <c r="TTX3001" s="565"/>
      <c r="TTY3001" s="357"/>
      <c r="TTZ3001" s="81"/>
      <c r="TUA3001" s="173"/>
      <c r="TUB3001" s="741"/>
      <c r="TUC3001" s="137"/>
      <c r="TUD3001" s="583"/>
      <c r="TUE3001" s="538"/>
      <c r="TUF3001" s="565"/>
      <c r="TUG3001" s="357"/>
      <c r="TUH3001" s="81"/>
      <c r="TUI3001" s="173"/>
      <c r="TUJ3001" s="741"/>
      <c r="TUK3001" s="137"/>
      <c r="TUL3001" s="583"/>
      <c r="TUM3001" s="538"/>
      <c r="TUN3001" s="565"/>
      <c r="TUO3001" s="357"/>
      <c r="TUP3001" s="81"/>
      <c r="TUQ3001" s="173"/>
      <c r="TUR3001" s="741"/>
      <c r="TUS3001" s="137"/>
      <c r="TUT3001" s="583"/>
      <c r="TUU3001" s="538"/>
      <c r="TUV3001" s="565"/>
      <c r="TUW3001" s="357"/>
      <c r="TUX3001" s="81"/>
      <c r="TUY3001" s="173"/>
      <c r="TUZ3001" s="741"/>
      <c r="TVA3001" s="137"/>
      <c r="TVB3001" s="583"/>
      <c r="TVC3001" s="538"/>
      <c r="TVD3001" s="565"/>
      <c r="TVE3001" s="357"/>
      <c r="TVF3001" s="81"/>
      <c r="TVG3001" s="173"/>
      <c r="TVH3001" s="741"/>
      <c r="TVI3001" s="137"/>
      <c r="TVJ3001" s="583"/>
      <c r="TVK3001" s="538"/>
      <c r="TVL3001" s="565"/>
      <c r="TVM3001" s="357"/>
      <c r="TVN3001" s="81"/>
      <c r="TVO3001" s="173"/>
      <c r="TVP3001" s="741"/>
      <c r="TVQ3001" s="137"/>
      <c r="TVR3001" s="583"/>
      <c r="TVS3001" s="538"/>
      <c r="TVT3001" s="565"/>
      <c r="TVU3001" s="357"/>
      <c r="TVV3001" s="81"/>
      <c r="TVW3001" s="173"/>
      <c r="TVX3001" s="741"/>
      <c r="TVY3001" s="137"/>
      <c r="TVZ3001" s="583"/>
      <c r="TWA3001" s="538"/>
      <c r="TWB3001" s="565"/>
      <c r="TWC3001" s="357"/>
      <c r="TWD3001" s="81"/>
      <c r="TWE3001" s="173"/>
      <c r="TWF3001" s="741"/>
      <c r="TWG3001" s="137"/>
      <c r="TWH3001" s="583"/>
      <c r="TWI3001" s="538"/>
      <c r="TWJ3001" s="565"/>
      <c r="TWK3001" s="357"/>
      <c r="TWL3001" s="81"/>
      <c r="TWM3001" s="173"/>
      <c r="TWN3001" s="741"/>
      <c r="TWO3001" s="137"/>
      <c r="TWP3001" s="583"/>
      <c r="TWQ3001" s="538"/>
      <c r="TWR3001" s="565"/>
      <c r="TWS3001" s="357"/>
      <c r="TWT3001" s="81"/>
      <c r="TWU3001" s="173"/>
      <c r="TWV3001" s="741"/>
      <c r="TWW3001" s="137"/>
      <c r="TWX3001" s="583"/>
      <c r="TWY3001" s="538"/>
      <c r="TWZ3001" s="565"/>
      <c r="TXA3001" s="357"/>
      <c r="TXB3001" s="81"/>
      <c r="TXC3001" s="173"/>
      <c r="TXD3001" s="741"/>
      <c r="TXE3001" s="137"/>
      <c r="TXF3001" s="583"/>
      <c r="TXG3001" s="538"/>
      <c r="TXH3001" s="565"/>
      <c r="TXI3001" s="357"/>
      <c r="TXJ3001" s="81"/>
      <c r="TXK3001" s="173"/>
      <c r="TXL3001" s="741"/>
      <c r="TXM3001" s="137"/>
      <c r="TXN3001" s="583"/>
      <c r="TXO3001" s="538"/>
      <c r="TXP3001" s="565"/>
      <c r="TXQ3001" s="357"/>
      <c r="TXR3001" s="81"/>
      <c r="TXS3001" s="173"/>
      <c r="TXT3001" s="741"/>
      <c r="TXU3001" s="137"/>
      <c r="TXV3001" s="583"/>
      <c r="TXW3001" s="538"/>
      <c r="TXX3001" s="565"/>
      <c r="TXY3001" s="357"/>
      <c r="TXZ3001" s="81"/>
      <c r="TYA3001" s="173"/>
      <c r="TYB3001" s="741"/>
      <c r="TYC3001" s="137"/>
      <c r="TYD3001" s="583"/>
      <c r="TYE3001" s="538"/>
      <c r="TYF3001" s="565"/>
      <c r="TYG3001" s="357"/>
      <c r="TYH3001" s="81"/>
      <c r="TYI3001" s="173"/>
      <c r="TYJ3001" s="741"/>
      <c r="TYK3001" s="137"/>
      <c r="TYL3001" s="583"/>
      <c r="TYM3001" s="538"/>
      <c r="TYN3001" s="565"/>
      <c r="TYO3001" s="357"/>
      <c r="TYP3001" s="81"/>
      <c r="TYQ3001" s="173"/>
      <c r="TYR3001" s="741"/>
      <c r="TYS3001" s="137"/>
      <c r="TYT3001" s="583"/>
      <c r="TYU3001" s="538"/>
      <c r="TYV3001" s="565"/>
      <c r="TYW3001" s="357"/>
      <c r="TYX3001" s="81"/>
      <c r="TYY3001" s="173"/>
      <c r="TYZ3001" s="741"/>
      <c r="TZA3001" s="137"/>
      <c r="TZB3001" s="583"/>
      <c r="TZC3001" s="538"/>
      <c r="TZD3001" s="565"/>
      <c r="TZE3001" s="357"/>
      <c r="TZF3001" s="81"/>
      <c r="TZG3001" s="173"/>
      <c r="TZH3001" s="741"/>
      <c r="TZI3001" s="137"/>
      <c r="TZJ3001" s="583"/>
      <c r="TZK3001" s="538"/>
      <c r="TZL3001" s="565"/>
      <c r="TZM3001" s="357"/>
      <c r="TZN3001" s="81"/>
      <c r="TZO3001" s="173"/>
      <c r="TZP3001" s="741"/>
      <c r="TZQ3001" s="137"/>
      <c r="TZR3001" s="583"/>
      <c r="TZS3001" s="538"/>
      <c r="TZT3001" s="565"/>
      <c r="TZU3001" s="357"/>
      <c r="TZV3001" s="81"/>
      <c r="TZW3001" s="173"/>
      <c r="TZX3001" s="741"/>
      <c r="TZY3001" s="137"/>
      <c r="TZZ3001" s="583"/>
      <c r="UAA3001" s="538"/>
      <c r="UAB3001" s="565"/>
      <c r="UAC3001" s="357"/>
      <c r="UAD3001" s="81"/>
      <c r="UAE3001" s="173"/>
      <c r="UAF3001" s="741"/>
      <c r="UAG3001" s="137"/>
      <c r="UAH3001" s="583"/>
      <c r="UAI3001" s="538"/>
      <c r="UAJ3001" s="565"/>
      <c r="UAK3001" s="357"/>
      <c r="UAL3001" s="81"/>
      <c r="UAM3001" s="173"/>
      <c r="UAN3001" s="741"/>
      <c r="UAO3001" s="137"/>
      <c r="UAP3001" s="583"/>
      <c r="UAQ3001" s="538"/>
      <c r="UAR3001" s="565"/>
      <c r="UAS3001" s="357"/>
      <c r="UAT3001" s="81"/>
      <c r="UAU3001" s="173"/>
      <c r="UAV3001" s="741"/>
      <c r="UAW3001" s="137"/>
      <c r="UAX3001" s="583"/>
      <c r="UAY3001" s="538"/>
      <c r="UAZ3001" s="565"/>
      <c r="UBA3001" s="357"/>
      <c r="UBB3001" s="81"/>
      <c r="UBC3001" s="173"/>
      <c r="UBD3001" s="741"/>
      <c r="UBE3001" s="137"/>
      <c r="UBF3001" s="583"/>
      <c r="UBG3001" s="538"/>
      <c r="UBH3001" s="565"/>
      <c r="UBI3001" s="357"/>
      <c r="UBJ3001" s="81"/>
      <c r="UBK3001" s="173"/>
      <c r="UBL3001" s="741"/>
      <c r="UBM3001" s="137"/>
      <c r="UBN3001" s="583"/>
      <c r="UBO3001" s="538"/>
      <c r="UBP3001" s="565"/>
      <c r="UBQ3001" s="357"/>
      <c r="UBR3001" s="81"/>
      <c r="UBS3001" s="173"/>
      <c r="UBT3001" s="741"/>
      <c r="UBU3001" s="137"/>
      <c r="UBV3001" s="583"/>
      <c r="UBW3001" s="538"/>
      <c r="UBX3001" s="565"/>
      <c r="UBY3001" s="357"/>
      <c r="UBZ3001" s="81"/>
      <c r="UCA3001" s="173"/>
      <c r="UCB3001" s="741"/>
      <c r="UCC3001" s="137"/>
      <c r="UCD3001" s="583"/>
      <c r="UCE3001" s="538"/>
      <c r="UCF3001" s="565"/>
      <c r="UCG3001" s="357"/>
      <c r="UCH3001" s="81"/>
      <c r="UCI3001" s="173"/>
      <c r="UCJ3001" s="741"/>
      <c r="UCK3001" s="137"/>
      <c r="UCL3001" s="583"/>
      <c r="UCM3001" s="538"/>
      <c r="UCN3001" s="565"/>
      <c r="UCO3001" s="357"/>
      <c r="UCP3001" s="81"/>
      <c r="UCQ3001" s="173"/>
      <c r="UCR3001" s="741"/>
      <c r="UCS3001" s="137"/>
      <c r="UCT3001" s="583"/>
      <c r="UCU3001" s="538"/>
      <c r="UCV3001" s="565"/>
      <c r="UCW3001" s="357"/>
      <c r="UCX3001" s="81"/>
      <c r="UCY3001" s="173"/>
      <c r="UCZ3001" s="741"/>
      <c r="UDA3001" s="137"/>
      <c r="UDB3001" s="583"/>
      <c r="UDC3001" s="538"/>
      <c r="UDD3001" s="565"/>
      <c r="UDE3001" s="357"/>
      <c r="UDF3001" s="81"/>
      <c r="UDG3001" s="173"/>
      <c r="UDH3001" s="741"/>
      <c r="UDI3001" s="137"/>
      <c r="UDJ3001" s="583"/>
      <c r="UDK3001" s="538"/>
      <c r="UDL3001" s="565"/>
      <c r="UDM3001" s="357"/>
      <c r="UDN3001" s="81"/>
      <c r="UDO3001" s="173"/>
      <c r="UDP3001" s="741"/>
      <c r="UDQ3001" s="137"/>
      <c r="UDR3001" s="583"/>
      <c r="UDS3001" s="538"/>
      <c r="UDT3001" s="565"/>
      <c r="UDU3001" s="357"/>
      <c r="UDV3001" s="81"/>
      <c r="UDW3001" s="173"/>
      <c r="UDX3001" s="741"/>
      <c r="UDY3001" s="137"/>
      <c r="UDZ3001" s="583"/>
      <c r="UEA3001" s="538"/>
      <c r="UEB3001" s="565"/>
      <c r="UEC3001" s="357"/>
      <c r="UED3001" s="81"/>
      <c r="UEE3001" s="173"/>
      <c r="UEF3001" s="741"/>
      <c r="UEG3001" s="137"/>
      <c r="UEH3001" s="583"/>
      <c r="UEI3001" s="538"/>
      <c r="UEJ3001" s="565"/>
      <c r="UEK3001" s="357"/>
      <c r="UEL3001" s="81"/>
      <c r="UEM3001" s="173"/>
      <c r="UEN3001" s="741"/>
      <c r="UEO3001" s="137"/>
      <c r="UEP3001" s="583"/>
      <c r="UEQ3001" s="538"/>
      <c r="UER3001" s="565"/>
      <c r="UES3001" s="357"/>
      <c r="UET3001" s="81"/>
      <c r="UEU3001" s="173"/>
      <c r="UEV3001" s="741"/>
      <c r="UEW3001" s="137"/>
      <c r="UEX3001" s="583"/>
      <c r="UEY3001" s="538"/>
      <c r="UEZ3001" s="565"/>
      <c r="UFA3001" s="357"/>
      <c r="UFB3001" s="81"/>
      <c r="UFC3001" s="173"/>
      <c r="UFD3001" s="741"/>
      <c r="UFE3001" s="137"/>
      <c r="UFF3001" s="583"/>
      <c r="UFG3001" s="538"/>
      <c r="UFH3001" s="565"/>
      <c r="UFI3001" s="357"/>
      <c r="UFJ3001" s="81"/>
      <c r="UFK3001" s="173"/>
      <c r="UFL3001" s="741"/>
      <c r="UFM3001" s="137"/>
      <c r="UFN3001" s="583"/>
      <c r="UFO3001" s="538"/>
      <c r="UFP3001" s="565"/>
      <c r="UFQ3001" s="357"/>
      <c r="UFR3001" s="81"/>
      <c r="UFS3001" s="173"/>
      <c r="UFT3001" s="741"/>
      <c r="UFU3001" s="137"/>
      <c r="UFV3001" s="583"/>
      <c r="UFW3001" s="538"/>
      <c r="UFX3001" s="565"/>
      <c r="UFY3001" s="357"/>
      <c r="UFZ3001" s="81"/>
      <c r="UGA3001" s="173"/>
      <c r="UGB3001" s="741"/>
      <c r="UGC3001" s="137"/>
      <c r="UGD3001" s="583"/>
      <c r="UGE3001" s="538"/>
      <c r="UGF3001" s="565"/>
      <c r="UGG3001" s="357"/>
      <c r="UGH3001" s="81"/>
      <c r="UGI3001" s="173"/>
      <c r="UGJ3001" s="741"/>
      <c r="UGK3001" s="137"/>
      <c r="UGL3001" s="583"/>
      <c r="UGM3001" s="538"/>
      <c r="UGN3001" s="565"/>
      <c r="UGO3001" s="357"/>
      <c r="UGP3001" s="81"/>
      <c r="UGQ3001" s="173"/>
      <c r="UGR3001" s="741"/>
      <c r="UGS3001" s="137"/>
      <c r="UGT3001" s="583"/>
      <c r="UGU3001" s="538"/>
      <c r="UGV3001" s="565"/>
      <c r="UGW3001" s="357"/>
      <c r="UGX3001" s="81"/>
      <c r="UGY3001" s="173"/>
      <c r="UGZ3001" s="741"/>
      <c r="UHA3001" s="137"/>
      <c r="UHB3001" s="583"/>
      <c r="UHC3001" s="538"/>
      <c r="UHD3001" s="565"/>
      <c r="UHE3001" s="357"/>
      <c r="UHF3001" s="81"/>
      <c r="UHG3001" s="173"/>
      <c r="UHH3001" s="741"/>
      <c r="UHI3001" s="137"/>
      <c r="UHJ3001" s="583"/>
      <c r="UHK3001" s="538"/>
      <c r="UHL3001" s="565"/>
      <c r="UHM3001" s="357"/>
      <c r="UHN3001" s="81"/>
      <c r="UHO3001" s="173"/>
      <c r="UHP3001" s="741"/>
      <c r="UHQ3001" s="137"/>
      <c r="UHR3001" s="583"/>
      <c r="UHS3001" s="538"/>
      <c r="UHT3001" s="565"/>
      <c r="UHU3001" s="357"/>
      <c r="UHV3001" s="81"/>
      <c r="UHW3001" s="173"/>
      <c r="UHX3001" s="741"/>
      <c r="UHY3001" s="137"/>
      <c r="UHZ3001" s="583"/>
      <c r="UIA3001" s="538"/>
      <c r="UIB3001" s="565"/>
      <c r="UIC3001" s="357"/>
      <c r="UID3001" s="81"/>
      <c r="UIE3001" s="173"/>
      <c r="UIF3001" s="741"/>
      <c r="UIG3001" s="137"/>
      <c r="UIH3001" s="583"/>
      <c r="UII3001" s="538"/>
      <c r="UIJ3001" s="565"/>
      <c r="UIK3001" s="357"/>
      <c r="UIL3001" s="81"/>
      <c r="UIM3001" s="173"/>
      <c r="UIN3001" s="741"/>
      <c r="UIO3001" s="137"/>
      <c r="UIP3001" s="583"/>
      <c r="UIQ3001" s="538"/>
      <c r="UIR3001" s="565"/>
      <c r="UIS3001" s="357"/>
      <c r="UIT3001" s="81"/>
      <c r="UIU3001" s="173"/>
      <c r="UIV3001" s="741"/>
      <c r="UIW3001" s="137"/>
      <c r="UIX3001" s="583"/>
      <c r="UIY3001" s="538"/>
      <c r="UIZ3001" s="565"/>
      <c r="UJA3001" s="357"/>
      <c r="UJB3001" s="81"/>
      <c r="UJC3001" s="173"/>
      <c r="UJD3001" s="741"/>
      <c r="UJE3001" s="137"/>
      <c r="UJF3001" s="583"/>
      <c r="UJG3001" s="538"/>
      <c r="UJH3001" s="565"/>
      <c r="UJI3001" s="357"/>
      <c r="UJJ3001" s="81"/>
      <c r="UJK3001" s="173"/>
      <c r="UJL3001" s="741"/>
      <c r="UJM3001" s="137"/>
      <c r="UJN3001" s="583"/>
      <c r="UJO3001" s="538"/>
      <c r="UJP3001" s="565"/>
      <c r="UJQ3001" s="357"/>
      <c r="UJR3001" s="81"/>
      <c r="UJS3001" s="173"/>
      <c r="UJT3001" s="741"/>
      <c r="UJU3001" s="137"/>
      <c r="UJV3001" s="583"/>
      <c r="UJW3001" s="538"/>
      <c r="UJX3001" s="565"/>
      <c r="UJY3001" s="357"/>
      <c r="UJZ3001" s="81"/>
      <c r="UKA3001" s="173"/>
      <c r="UKB3001" s="741"/>
      <c r="UKC3001" s="137"/>
      <c r="UKD3001" s="583"/>
      <c r="UKE3001" s="538"/>
      <c r="UKF3001" s="565"/>
      <c r="UKG3001" s="357"/>
      <c r="UKH3001" s="81"/>
      <c r="UKI3001" s="173"/>
      <c r="UKJ3001" s="741"/>
      <c r="UKK3001" s="137"/>
      <c r="UKL3001" s="583"/>
      <c r="UKM3001" s="538"/>
      <c r="UKN3001" s="565"/>
      <c r="UKO3001" s="357"/>
      <c r="UKP3001" s="81"/>
      <c r="UKQ3001" s="173"/>
      <c r="UKR3001" s="741"/>
      <c r="UKS3001" s="137"/>
      <c r="UKT3001" s="583"/>
      <c r="UKU3001" s="538"/>
      <c r="UKV3001" s="565"/>
      <c r="UKW3001" s="357"/>
      <c r="UKX3001" s="81"/>
      <c r="UKY3001" s="173"/>
      <c r="UKZ3001" s="741"/>
      <c r="ULA3001" s="137"/>
      <c r="ULB3001" s="583"/>
      <c r="ULC3001" s="538"/>
      <c r="ULD3001" s="565"/>
      <c r="ULE3001" s="357"/>
      <c r="ULF3001" s="81"/>
      <c r="ULG3001" s="173"/>
      <c r="ULH3001" s="741"/>
      <c r="ULI3001" s="137"/>
      <c r="ULJ3001" s="583"/>
      <c r="ULK3001" s="538"/>
      <c r="ULL3001" s="565"/>
      <c r="ULM3001" s="357"/>
      <c r="ULN3001" s="81"/>
      <c r="ULO3001" s="173"/>
      <c r="ULP3001" s="741"/>
      <c r="ULQ3001" s="137"/>
      <c r="ULR3001" s="583"/>
      <c r="ULS3001" s="538"/>
      <c r="ULT3001" s="565"/>
      <c r="ULU3001" s="357"/>
      <c r="ULV3001" s="81"/>
      <c r="ULW3001" s="173"/>
      <c r="ULX3001" s="741"/>
      <c r="ULY3001" s="137"/>
      <c r="ULZ3001" s="583"/>
      <c r="UMA3001" s="538"/>
      <c r="UMB3001" s="565"/>
      <c r="UMC3001" s="357"/>
      <c r="UMD3001" s="81"/>
      <c r="UME3001" s="173"/>
      <c r="UMF3001" s="741"/>
      <c r="UMG3001" s="137"/>
      <c r="UMH3001" s="583"/>
      <c r="UMI3001" s="538"/>
      <c r="UMJ3001" s="565"/>
      <c r="UMK3001" s="357"/>
      <c r="UML3001" s="81"/>
      <c r="UMM3001" s="173"/>
      <c r="UMN3001" s="741"/>
      <c r="UMO3001" s="137"/>
      <c r="UMP3001" s="583"/>
      <c r="UMQ3001" s="538"/>
      <c r="UMR3001" s="565"/>
      <c r="UMS3001" s="357"/>
      <c r="UMT3001" s="81"/>
      <c r="UMU3001" s="173"/>
      <c r="UMV3001" s="741"/>
      <c r="UMW3001" s="137"/>
      <c r="UMX3001" s="583"/>
      <c r="UMY3001" s="538"/>
      <c r="UMZ3001" s="565"/>
      <c r="UNA3001" s="357"/>
      <c r="UNB3001" s="81"/>
      <c r="UNC3001" s="173"/>
      <c r="UND3001" s="741"/>
      <c r="UNE3001" s="137"/>
      <c r="UNF3001" s="583"/>
      <c r="UNG3001" s="538"/>
      <c r="UNH3001" s="565"/>
      <c r="UNI3001" s="357"/>
      <c r="UNJ3001" s="81"/>
      <c r="UNK3001" s="173"/>
      <c r="UNL3001" s="741"/>
      <c r="UNM3001" s="137"/>
      <c r="UNN3001" s="583"/>
      <c r="UNO3001" s="538"/>
      <c r="UNP3001" s="565"/>
      <c r="UNQ3001" s="357"/>
      <c r="UNR3001" s="81"/>
      <c r="UNS3001" s="173"/>
      <c r="UNT3001" s="741"/>
      <c r="UNU3001" s="137"/>
      <c r="UNV3001" s="583"/>
      <c r="UNW3001" s="538"/>
      <c r="UNX3001" s="565"/>
      <c r="UNY3001" s="357"/>
      <c r="UNZ3001" s="81"/>
      <c r="UOA3001" s="173"/>
      <c r="UOB3001" s="741"/>
      <c r="UOC3001" s="137"/>
      <c r="UOD3001" s="583"/>
      <c r="UOE3001" s="538"/>
      <c r="UOF3001" s="565"/>
      <c r="UOG3001" s="357"/>
      <c r="UOH3001" s="81"/>
      <c r="UOI3001" s="173"/>
      <c r="UOJ3001" s="741"/>
      <c r="UOK3001" s="137"/>
      <c r="UOL3001" s="583"/>
      <c r="UOM3001" s="538"/>
      <c r="UON3001" s="565"/>
      <c r="UOO3001" s="357"/>
      <c r="UOP3001" s="81"/>
      <c r="UOQ3001" s="173"/>
      <c r="UOR3001" s="741"/>
      <c r="UOS3001" s="137"/>
      <c r="UOT3001" s="583"/>
      <c r="UOU3001" s="538"/>
      <c r="UOV3001" s="565"/>
      <c r="UOW3001" s="357"/>
      <c r="UOX3001" s="81"/>
      <c r="UOY3001" s="173"/>
      <c r="UOZ3001" s="741"/>
      <c r="UPA3001" s="137"/>
      <c r="UPB3001" s="583"/>
      <c r="UPC3001" s="538"/>
      <c r="UPD3001" s="565"/>
      <c r="UPE3001" s="357"/>
      <c r="UPF3001" s="81"/>
      <c r="UPG3001" s="173"/>
      <c r="UPH3001" s="741"/>
      <c r="UPI3001" s="137"/>
      <c r="UPJ3001" s="583"/>
      <c r="UPK3001" s="538"/>
      <c r="UPL3001" s="565"/>
      <c r="UPM3001" s="357"/>
      <c r="UPN3001" s="81"/>
      <c r="UPO3001" s="173"/>
      <c r="UPP3001" s="741"/>
      <c r="UPQ3001" s="137"/>
      <c r="UPR3001" s="583"/>
      <c r="UPS3001" s="538"/>
      <c r="UPT3001" s="565"/>
      <c r="UPU3001" s="357"/>
      <c r="UPV3001" s="81"/>
      <c r="UPW3001" s="173"/>
      <c r="UPX3001" s="741"/>
      <c r="UPY3001" s="137"/>
      <c r="UPZ3001" s="583"/>
      <c r="UQA3001" s="538"/>
      <c r="UQB3001" s="565"/>
      <c r="UQC3001" s="357"/>
      <c r="UQD3001" s="81"/>
      <c r="UQE3001" s="173"/>
      <c r="UQF3001" s="741"/>
      <c r="UQG3001" s="137"/>
      <c r="UQH3001" s="583"/>
      <c r="UQI3001" s="538"/>
      <c r="UQJ3001" s="565"/>
      <c r="UQK3001" s="357"/>
      <c r="UQL3001" s="81"/>
      <c r="UQM3001" s="173"/>
      <c r="UQN3001" s="741"/>
      <c r="UQO3001" s="137"/>
      <c r="UQP3001" s="583"/>
      <c r="UQQ3001" s="538"/>
      <c r="UQR3001" s="565"/>
      <c r="UQS3001" s="357"/>
      <c r="UQT3001" s="81"/>
      <c r="UQU3001" s="173"/>
      <c r="UQV3001" s="741"/>
      <c r="UQW3001" s="137"/>
      <c r="UQX3001" s="583"/>
      <c r="UQY3001" s="538"/>
      <c r="UQZ3001" s="565"/>
      <c r="URA3001" s="357"/>
      <c r="URB3001" s="81"/>
      <c r="URC3001" s="173"/>
      <c r="URD3001" s="741"/>
      <c r="URE3001" s="137"/>
      <c r="URF3001" s="583"/>
      <c r="URG3001" s="538"/>
      <c r="URH3001" s="565"/>
      <c r="URI3001" s="357"/>
      <c r="URJ3001" s="81"/>
      <c r="URK3001" s="173"/>
      <c r="URL3001" s="741"/>
      <c r="URM3001" s="137"/>
      <c r="URN3001" s="583"/>
      <c r="URO3001" s="538"/>
      <c r="URP3001" s="565"/>
      <c r="URQ3001" s="357"/>
      <c r="URR3001" s="81"/>
      <c r="URS3001" s="173"/>
      <c r="URT3001" s="741"/>
      <c r="URU3001" s="137"/>
      <c r="URV3001" s="583"/>
      <c r="URW3001" s="538"/>
      <c r="URX3001" s="565"/>
      <c r="URY3001" s="357"/>
      <c r="URZ3001" s="81"/>
      <c r="USA3001" s="173"/>
      <c r="USB3001" s="741"/>
      <c r="USC3001" s="137"/>
      <c r="USD3001" s="583"/>
      <c r="USE3001" s="538"/>
      <c r="USF3001" s="565"/>
      <c r="USG3001" s="357"/>
      <c r="USH3001" s="81"/>
      <c r="USI3001" s="173"/>
      <c r="USJ3001" s="741"/>
      <c r="USK3001" s="137"/>
      <c r="USL3001" s="583"/>
      <c r="USM3001" s="538"/>
      <c r="USN3001" s="565"/>
      <c r="USO3001" s="357"/>
      <c r="USP3001" s="81"/>
      <c r="USQ3001" s="173"/>
      <c r="USR3001" s="741"/>
      <c r="USS3001" s="137"/>
      <c r="UST3001" s="583"/>
      <c r="USU3001" s="538"/>
      <c r="USV3001" s="565"/>
      <c r="USW3001" s="357"/>
      <c r="USX3001" s="81"/>
      <c r="USY3001" s="173"/>
      <c r="USZ3001" s="741"/>
      <c r="UTA3001" s="137"/>
      <c r="UTB3001" s="583"/>
      <c r="UTC3001" s="538"/>
      <c r="UTD3001" s="565"/>
      <c r="UTE3001" s="357"/>
      <c r="UTF3001" s="81"/>
      <c r="UTG3001" s="173"/>
      <c r="UTH3001" s="741"/>
      <c r="UTI3001" s="137"/>
      <c r="UTJ3001" s="583"/>
      <c r="UTK3001" s="538"/>
      <c r="UTL3001" s="565"/>
      <c r="UTM3001" s="357"/>
      <c r="UTN3001" s="81"/>
      <c r="UTO3001" s="173"/>
      <c r="UTP3001" s="741"/>
      <c r="UTQ3001" s="137"/>
      <c r="UTR3001" s="583"/>
      <c r="UTS3001" s="538"/>
      <c r="UTT3001" s="565"/>
      <c r="UTU3001" s="357"/>
      <c r="UTV3001" s="81"/>
      <c r="UTW3001" s="173"/>
      <c r="UTX3001" s="741"/>
      <c r="UTY3001" s="137"/>
      <c r="UTZ3001" s="583"/>
      <c r="UUA3001" s="538"/>
      <c r="UUB3001" s="565"/>
      <c r="UUC3001" s="357"/>
      <c r="UUD3001" s="81"/>
      <c r="UUE3001" s="173"/>
      <c r="UUF3001" s="741"/>
      <c r="UUG3001" s="137"/>
      <c r="UUH3001" s="583"/>
      <c r="UUI3001" s="538"/>
      <c r="UUJ3001" s="565"/>
      <c r="UUK3001" s="357"/>
      <c r="UUL3001" s="81"/>
      <c r="UUM3001" s="173"/>
      <c r="UUN3001" s="741"/>
      <c r="UUO3001" s="137"/>
      <c r="UUP3001" s="583"/>
      <c r="UUQ3001" s="538"/>
      <c r="UUR3001" s="565"/>
      <c r="UUS3001" s="357"/>
      <c r="UUT3001" s="81"/>
      <c r="UUU3001" s="173"/>
      <c r="UUV3001" s="741"/>
      <c r="UUW3001" s="137"/>
      <c r="UUX3001" s="583"/>
      <c r="UUY3001" s="538"/>
      <c r="UUZ3001" s="565"/>
      <c r="UVA3001" s="357"/>
      <c r="UVB3001" s="81"/>
      <c r="UVC3001" s="173"/>
      <c r="UVD3001" s="741"/>
      <c r="UVE3001" s="137"/>
      <c r="UVF3001" s="583"/>
      <c r="UVG3001" s="538"/>
      <c r="UVH3001" s="565"/>
      <c r="UVI3001" s="357"/>
      <c r="UVJ3001" s="81"/>
      <c r="UVK3001" s="173"/>
      <c r="UVL3001" s="741"/>
      <c r="UVM3001" s="137"/>
      <c r="UVN3001" s="583"/>
      <c r="UVO3001" s="538"/>
      <c r="UVP3001" s="565"/>
      <c r="UVQ3001" s="357"/>
      <c r="UVR3001" s="81"/>
      <c r="UVS3001" s="173"/>
      <c r="UVT3001" s="741"/>
      <c r="UVU3001" s="137"/>
      <c r="UVV3001" s="583"/>
      <c r="UVW3001" s="538"/>
      <c r="UVX3001" s="565"/>
      <c r="UVY3001" s="357"/>
      <c r="UVZ3001" s="81"/>
      <c r="UWA3001" s="173"/>
      <c r="UWB3001" s="741"/>
      <c r="UWC3001" s="137"/>
      <c r="UWD3001" s="583"/>
      <c r="UWE3001" s="538"/>
      <c r="UWF3001" s="565"/>
      <c r="UWG3001" s="357"/>
      <c r="UWH3001" s="81"/>
      <c r="UWI3001" s="173"/>
      <c r="UWJ3001" s="741"/>
      <c r="UWK3001" s="137"/>
      <c r="UWL3001" s="583"/>
      <c r="UWM3001" s="538"/>
      <c r="UWN3001" s="565"/>
      <c r="UWO3001" s="357"/>
      <c r="UWP3001" s="81"/>
      <c r="UWQ3001" s="173"/>
      <c r="UWR3001" s="741"/>
      <c r="UWS3001" s="137"/>
      <c r="UWT3001" s="583"/>
      <c r="UWU3001" s="538"/>
      <c r="UWV3001" s="565"/>
      <c r="UWW3001" s="357"/>
      <c r="UWX3001" s="81"/>
      <c r="UWY3001" s="173"/>
      <c r="UWZ3001" s="741"/>
      <c r="UXA3001" s="137"/>
      <c r="UXB3001" s="583"/>
      <c r="UXC3001" s="538"/>
      <c r="UXD3001" s="565"/>
      <c r="UXE3001" s="357"/>
      <c r="UXF3001" s="81"/>
      <c r="UXG3001" s="173"/>
      <c r="UXH3001" s="741"/>
      <c r="UXI3001" s="137"/>
      <c r="UXJ3001" s="583"/>
      <c r="UXK3001" s="538"/>
      <c r="UXL3001" s="565"/>
      <c r="UXM3001" s="357"/>
      <c r="UXN3001" s="81"/>
      <c r="UXO3001" s="173"/>
      <c r="UXP3001" s="741"/>
      <c r="UXQ3001" s="137"/>
      <c r="UXR3001" s="583"/>
      <c r="UXS3001" s="538"/>
      <c r="UXT3001" s="565"/>
      <c r="UXU3001" s="357"/>
      <c r="UXV3001" s="81"/>
      <c r="UXW3001" s="173"/>
      <c r="UXX3001" s="741"/>
      <c r="UXY3001" s="137"/>
      <c r="UXZ3001" s="583"/>
      <c r="UYA3001" s="538"/>
      <c r="UYB3001" s="565"/>
      <c r="UYC3001" s="357"/>
      <c r="UYD3001" s="81"/>
      <c r="UYE3001" s="173"/>
      <c r="UYF3001" s="741"/>
      <c r="UYG3001" s="137"/>
      <c r="UYH3001" s="583"/>
      <c r="UYI3001" s="538"/>
      <c r="UYJ3001" s="565"/>
      <c r="UYK3001" s="357"/>
      <c r="UYL3001" s="81"/>
      <c r="UYM3001" s="173"/>
      <c r="UYN3001" s="741"/>
      <c r="UYO3001" s="137"/>
      <c r="UYP3001" s="583"/>
      <c r="UYQ3001" s="538"/>
      <c r="UYR3001" s="565"/>
      <c r="UYS3001" s="357"/>
      <c r="UYT3001" s="81"/>
      <c r="UYU3001" s="173"/>
      <c r="UYV3001" s="741"/>
      <c r="UYW3001" s="137"/>
      <c r="UYX3001" s="583"/>
      <c r="UYY3001" s="538"/>
      <c r="UYZ3001" s="565"/>
      <c r="UZA3001" s="357"/>
      <c r="UZB3001" s="81"/>
      <c r="UZC3001" s="173"/>
      <c r="UZD3001" s="741"/>
      <c r="UZE3001" s="137"/>
      <c r="UZF3001" s="583"/>
      <c r="UZG3001" s="538"/>
      <c r="UZH3001" s="565"/>
      <c r="UZI3001" s="357"/>
      <c r="UZJ3001" s="81"/>
      <c r="UZK3001" s="173"/>
      <c r="UZL3001" s="741"/>
      <c r="UZM3001" s="137"/>
      <c r="UZN3001" s="583"/>
      <c r="UZO3001" s="538"/>
      <c r="UZP3001" s="565"/>
      <c r="UZQ3001" s="357"/>
      <c r="UZR3001" s="81"/>
      <c r="UZS3001" s="173"/>
      <c r="UZT3001" s="741"/>
      <c r="UZU3001" s="137"/>
      <c r="UZV3001" s="583"/>
      <c r="UZW3001" s="538"/>
      <c r="UZX3001" s="565"/>
      <c r="UZY3001" s="357"/>
      <c r="UZZ3001" s="81"/>
      <c r="VAA3001" s="173"/>
      <c r="VAB3001" s="741"/>
      <c r="VAC3001" s="137"/>
      <c r="VAD3001" s="583"/>
      <c r="VAE3001" s="538"/>
      <c r="VAF3001" s="565"/>
      <c r="VAG3001" s="357"/>
      <c r="VAH3001" s="81"/>
      <c r="VAI3001" s="173"/>
      <c r="VAJ3001" s="741"/>
      <c r="VAK3001" s="137"/>
      <c r="VAL3001" s="583"/>
      <c r="VAM3001" s="538"/>
      <c r="VAN3001" s="565"/>
      <c r="VAO3001" s="357"/>
      <c r="VAP3001" s="81"/>
      <c r="VAQ3001" s="173"/>
      <c r="VAR3001" s="741"/>
      <c r="VAS3001" s="137"/>
      <c r="VAT3001" s="583"/>
      <c r="VAU3001" s="538"/>
      <c r="VAV3001" s="565"/>
      <c r="VAW3001" s="357"/>
      <c r="VAX3001" s="81"/>
      <c r="VAY3001" s="173"/>
      <c r="VAZ3001" s="741"/>
      <c r="VBA3001" s="137"/>
      <c r="VBB3001" s="583"/>
      <c r="VBC3001" s="538"/>
      <c r="VBD3001" s="565"/>
      <c r="VBE3001" s="357"/>
      <c r="VBF3001" s="81"/>
      <c r="VBG3001" s="173"/>
      <c r="VBH3001" s="741"/>
      <c r="VBI3001" s="137"/>
      <c r="VBJ3001" s="583"/>
      <c r="VBK3001" s="538"/>
      <c r="VBL3001" s="565"/>
      <c r="VBM3001" s="357"/>
      <c r="VBN3001" s="81"/>
      <c r="VBO3001" s="173"/>
      <c r="VBP3001" s="741"/>
      <c r="VBQ3001" s="137"/>
      <c r="VBR3001" s="583"/>
      <c r="VBS3001" s="538"/>
      <c r="VBT3001" s="565"/>
      <c r="VBU3001" s="357"/>
      <c r="VBV3001" s="81"/>
      <c r="VBW3001" s="173"/>
      <c r="VBX3001" s="741"/>
      <c r="VBY3001" s="137"/>
      <c r="VBZ3001" s="583"/>
      <c r="VCA3001" s="538"/>
      <c r="VCB3001" s="565"/>
      <c r="VCC3001" s="357"/>
      <c r="VCD3001" s="81"/>
      <c r="VCE3001" s="173"/>
      <c r="VCF3001" s="741"/>
      <c r="VCG3001" s="137"/>
      <c r="VCH3001" s="583"/>
      <c r="VCI3001" s="538"/>
      <c r="VCJ3001" s="565"/>
      <c r="VCK3001" s="357"/>
      <c r="VCL3001" s="81"/>
      <c r="VCM3001" s="173"/>
      <c r="VCN3001" s="741"/>
      <c r="VCO3001" s="137"/>
      <c r="VCP3001" s="583"/>
      <c r="VCQ3001" s="538"/>
      <c r="VCR3001" s="565"/>
      <c r="VCS3001" s="357"/>
      <c r="VCT3001" s="81"/>
      <c r="VCU3001" s="173"/>
      <c r="VCV3001" s="741"/>
      <c r="VCW3001" s="137"/>
      <c r="VCX3001" s="583"/>
      <c r="VCY3001" s="538"/>
      <c r="VCZ3001" s="565"/>
      <c r="VDA3001" s="357"/>
      <c r="VDB3001" s="81"/>
      <c r="VDC3001" s="173"/>
      <c r="VDD3001" s="741"/>
      <c r="VDE3001" s="137"/>
      <c r="VDF3001" s="583"/>
      <c r="VDG3001" s="538"/>
      <c r="VDH3001" s="565"/>
      <c r="VDI3001" s="357"/>
      <c r="VDJ3001" s="81"/>
      <c r="VDK3001" s="173"/>
      <c r="VDL3001" s="741"/>
      <c r="VDM3001" s="137"/>
      <c r="VDN3001" s="583"/>
      <c r="VDO3001" s="538"/>
      <c r="VDP3001" s="565"/>
      <c r="VDQ3001" s="357"/>
      <c r="VDR3001" s="81"/>
      <c r="VDS3001" s="173"/>
      <c r="VDT3001" s="741"/>
      <c r="VDU3001" s="137"/>
      <c r="VDV3001" s="583"/>
      <c r="VDW3001" s="538"/>
      <c r="VDX3001" s="565"/>
      <c r="VDY3001" s="357"/>
      <c r="VDZ3001" s="81"/>
      <c r="VEA3001" s="173"/>
      <c r="VEB3001" s="741"/>
      <c r="VEC3001" s="137"/>
      <c r="VED3001" s="583"/>
      <c r="VEE3001" s="538"/>
      <c r="VEF3001" s="565"/>
      <c r="VEG3001" s="357"/>
      <c r="VEH3001" s="81"/>
      <c r="VEI3001" s="173"/>
      <c r="VEJ3001" s="741"/>
      <c r="VEK3001" s="137"/>
      <c r="VEL3001" s="583"/>
      <c r="VEM3001" s="538"/>
      <c r="VEN3001" s="565"/>
      <c r="VEO3001" s="357"/>
      <c r="VEP3001" s="81"/>
      <c r="VEQ3001" s="173"/>
      <c r="VER3001" s="741"/>
      <c r="VES3001" s="137"/>
      <c r="VET3001" s="583"/>
      <c r="VEU3001" s="538"/>
      <c r="VEV3001" s="565"/>
      <c r="VEW3001" s="357"/>
      <c r="VEX3001" s="81"/>
      <c r="VEY3001" s="173"/>
      <c r="VEZ3001" s="741"/>
      <c r="VFA3001" s="137"/>
      <c r="VFB3001" s="583"/>
      <c r="VFC3001" s="538"/>
      <c r="VFD3001" s="565"/>
      <c r="VFE3001" s="357"/>
      <c r="VFF3001" s="81"/>
      <c r="VFG3001" s="173"/>
      <c r="VFH3001" s="741"/>
      <c r="VFI3001" s="137"/>
      <c r="VFJ3001" s="583"/>
      <c r="VFK3001" s="538"/>
      <c r="VFL3001" s="565"/>
      <c r="VFM3001" s="357"/>
      <c r="VFN3001" s="81"/>
      <c r="VFO3001" s="173"/>
      <c r="VFP3001" s="741"/>
      <c r="VFQ3001" s="137"/>
      <c r="VFR3001" s="583"/>
      <c r="VFS3001" s="538"/>
      <c r="VFT3001" s="565"/>
      <c r="VFU3001" s="357"/>
      <c r="VFV3001" s="81"/>
      <c r="VFW3001" s="173"/>
      <c r="VFX3001" s="741"/>
      <c r="VFY3001" s="137"/>
      <c r="VFZ3001" s="583"/>
      <c r="VGA3001" s="538"/>
      <c r="VGB3001" s="565"/>
      <c r="VGC3001" s="357"/>
      <c r="VGD3001" s="81"/>
      <c r="VGE3001" s="173"/>
      <c r="VGF3001" s="741"/>
      <c r="VGG3001" s="137"/>
      <c r="VGH3001" s="583"/>
      <c r="VGI3001" s="538"/>
      <c r="VGJ3001" s="565"/>
      <c r="VGK3001" s="357"/>
      <c r="VGL3001" s="81"/>
      <c r="VGM3001" s="173"/>
      <c r="VGN3001" s="741"/>
      <c r="VGO3001" s="137"/>
      <c r="VGP3001" s="583"/>
      <c r="VGQ3001" s="538"/>
      <c r="VGR3001" s="565"/>
      <c r="VGS3001" s="357"/>
      <c r="VGT3001" s="81"/>
      <c r="VGU3001" s="173"/>
      <c r="VGV3001" s="741"/>
      <c r="VGW3001" s="137"/>
      <c r="VGX3001" s="583"/>
      <c r="VGY3001" s="538"/>
      <c r="VGZ3001" s="565"/>
      <c r="VHA3001" s="357"/>
      <c r="VHB3001" s="81"/>
      <c r="VHC3001" s="173"/>
      <c r="VHD3001" s="741"/>
      <c r="VHE3001" s="137"/>
      <c r="VHF3001" s="583"/>
      <c r="VHG3001" s="538"/>
      <c r="VHH3001" s="565"/>
      <c r="VHI3001" s="357"/>
      <c r="VHJ3001" s="81"/>
      <c r="VHK3001" s="173"/>
      <c r="VHL3001" s="741"/>
      <c r="VHM3001" s="137"/>
      <c r="VHN3001" s="583"/>
      <c r="VHO3001" s="538"/>
      <c r="VHP3001" s="565"/>
      <c r="VHQ3001" s="357"/>
      <c r="VHR3001" s="81"/>
      <c r="VHS3001" s="173"/>
      <c r="VHT3001" s="741"/>
      <c r="VHU3001" s="137"/>
      <c r="VHV3001" s="583"/>
      <c r="VHW3001" s="538"/>
      <c r="VHX3001" s="565"/>
      <c r="VHY3001" s="357"/>
      <c r="VHZ3001" s="81"/>
      <c r="VIA3001" s="173"/>
      <c r="VIB3001" s="741"/>
      <c r="VIC3001" s="137"/>
      <c r="VID3001" s="583"/>
      <c r="VIE3001" s="538"/>
      <c r="VIF3001" s="565"/>
      <c r="VIG3001" s="357"/>
      <c r="VIH3001" s="81"/>
      <c r="VII3001" s="173"/>
      <c r="VIJ3001" s="741"/>
      <c r="VIK3001" s="137"/>
      <c r="VIL3001" s="583"/>
      <c r="VIM3001" s="538"/>
      <c r="VIN3001" s="565"/>
      <c r="VIO3001" s="357"/>
      <c r="VIP3001" s="81"/>
      <c r="VIQ3001" s="173"/>
      <c r="VIR3001" s="741"/>
      <c r="VIS3001" s="137"/>
      <c r="VIT3001" s="583"/>
      <c r="VIU3001" s="538"/>
      <c r="VIV3001" s="565"/>
      <c r="VIW3001" s="357"/>
      <c r="VIX3001" s="81"/>
      <c r="VIY3001" s="173"/>
      <c r="VIZ3001" s="741"/>
      <c r="VJA3001" s="137"/>
      <c r="VJB3001" s="583"/>
      <c r="VJC3001" s="538"/>
      <c r="VJD3001" s="565"/>
      <c r="VJE3001" s="357"/>
      <c r="VJF3001" s="81"/>
      <c r="VJG3001" s="173"/>
      <c r="VJH3001" s="741"/>
      <c r="VJI3001" s="137"/>
      <c r="VJJ3001" s="583"/>
      <c r="VJK3001" s="538"/>
      <c r="VJL3001" s="565"/>
      <c r="VJM3001" s="357"/>
      <c r="VJN3001" s="81"/>
      <c r="VJO3001" s="173"/>
      <c r="VJP3001" s="741"/>
      <c r="VJQ3001" s="137"/>
      <c r="VJR3001" s="583"/>
      <c r="VJS3001" s="538"/>
      <c r="VJT3001" s="565"/>
      <c r="VJU3001" s="357"/>
      <c r="VJV3001" s="81"/>
      <c r="VJW3001" s="173"/>
      <c r="VJX3001" s="741"/>
      <c r="VJY3001" s="137"/>
      <c r="VJZ3001" s="583"/>
      <c r="VKA3001" s="538"/>
      <c r="VKB3001" s="565"/>
      <c r="VKC3001" s="357"/>
      <c r="VKD3001" s="81"/>
      <c r="VKE3001" s="173"/>
      <c r="VKF3001" s="741"/>
      <c r="VKG3001" s="137"/>
      <c r="VKH3001" s="583"/>
      <c r="VKI3001" s="538"/>
      <c r="VKJ3001" s="565"/>
      <c r="VKK3001" s="357"/>
      <c r="VKL3001" s="81"/>
      <c r="VKM3001" s="173"/>
      <c r="VKN3001" s="741"/>
      <c r="VKO3001" s="137"/>
      <c r="VKP3001" s="583"/>
      <c r="VKQ3001" s="538"/>
      <c r="VKR3001" s="565"/>
      <c r="VKS3001" s="357"/>
      <c r="VKT3001" s="81"/>
      <c r="VKU3001" s="173"/>
      <c r="VKV3001" s="741"/>
      <c r="VKW3001" s="137"/>
      <c r="VKX3001" s="583"/>
      <c r="VKY3001" s="538"/>
      <c r="VKZ3001" s="565"/>
      <c r="VLA3001" s="357"/>
      <c r="VLB3001" s="81"/>
      <c r="VLC3001" s="173"/>
      <c r="VLD3001" s="741"/>
      <c r="VLE3001" s="137"/>
      <c r="VLF3001" s="583"/>
      <c r="VLG3001" s="538"/>
      <c r="VLH3001" s="565"/>
      <c r="VLI3001" s="357"/>
      <c r="VLJ3001" s="81"/>
      <c r="VLK3001" s="173"/>
      <c r="VLL3001" s="741"/>
      <c r="VLM3001" s="137"/>
      <c r="VLN3001" s="583"/>
      <c r="VLO3001" s="538"/>
      <c r="VLP3001" s="565"/>
      <c r="VLQ3001" s="357"/>
      <c r="VLR3001" s="81"/>
      <c r="VLS3001" s="173"/>
      <c r="VLT3001" s="741"/>
      <c r="VLU3001" s="137"/>
      <c r="VLV3001" s="583"/>
      <c r="VLW3001" s="538"/>
      <c r="VLX3001" s="565"/>
      <c r="VLY3001" s="357"/>
      <c r="VLZ3001" s="81"/>
      <c r="VMA3001" s="173"/>
      <c r="VMB3001" s="741"/>
      <c r="VMC3001" s="137"/>
      <c r="VMD3001" s="583"/>
      <c r="VME3001" s="538"/>
      <c r="VMF3001" s="565"/>
      <c r="VMG3001" s="357"/>
      <c r="VMH3001" s="81"/>
      <c r="VMI3001" s="173"/>
      <c r="VMJ3001" s="741"/>
      <c r="VMK3001" s="137"/>
      <c r="VML3001" s="583"/>
      <c r="VMM3001" s="538"/>
      <c r="VMN3001" s="565"/>
      <c r="VMO3001" s="357"/>
      <c r="VMP3001" s="81"/>
      <c r="VMQ3001" s="173"/>
      <c r="VMR3001" s="741"/>
      <c r="VMS3001" s="137"/>
      <c r="VMT3001" s="583"/>
      <c r="VMU3001" s="538"/>
      <c r="VMV3001" s="565"/>
      <c r="VMW3001" s="357"/>
      <c r="VMX3001" s="81"/>
      <c r="VMY3001" s="173"/>
      <c r="VMZ3001" s="741"/>
      <c r="VNA3001" s="137"/>
      <c r="VNB3001" s="583"/>
      <c r="VNC3001" s="538"/>
      <c r="VND3001" s="565"/>
      <c r="VNE3001" s="357"/>
      <c r="VNF3001" s="81"/>
      <c r="VNG3001" s="173"/>
      <c r="VNH3001" s="741"/>
      <c r="VNI3001" s="137"/>
      <c r="VNJ3001" s="583"/>
      <c r="VNK3001" s="538"/>
      <c r="VNL3001" s="565"/>
      <c r="VNM3001" s="357"/>
      <c r="VNN3001" s="81"/>
      <c r="VNO3001" s="173"/>
      <c r="VNP3001" s="741"/>
      <c r="VNQ3001" s="137"/>
      <c r="VNR3001" s="583"/>
      <c r="VNS3001" s="538"/>
      <c r="VNT3001" s="565"/>
      <c r="VNU3001" s="357"/>
      <c r="VNV3001" s="81"/>
      <c r="VNW3001" s="173"/>
      <c r="VNX3001" s="741"/>
      <c r="VNY3001" s="137"/>
      <c r="VNZ3001" s="583"/>
      <c r="VOA3001" s="538"/>
      <c r="VOB3001" s="565"/>
      <c r="VOC3001" s="357"/>
      <c r="VOD3001" s="81"/>
      <c r="VOE3001" s="173"/>
      <c r="VOF3001" s="741"/>
      <c r="VOG3001" s="137"/>
      <c r="VOH3001" s="583"/>
      <c r="VOI3001" s="538"/>
      <c r="VOJ3001" s="565"/>
      <c r="VOK3001" s="357"/>
      <c r="VOL3001" s="81"/>
      <c r="VOM3001" s="173"/>
      <c r="VON3001" s="741"/>
      <c r="VOO3001" s="137"/>
      <c r="VOP3001" s="583"/>
      <c r="VOQ3001" s="538"/>
      <c r="VOR3001" s="565"/>
      <c r="VOS3001" s="357"/>
      <c r="VOT3001" s="81"/>
      <c r="VOU3001" s="173"/>
      <c r="VOV3001" s="741"/>
      <c r="VOW3001" s="137"/>
      <c r="VOX3001" s="583"/>
      <c r="VOY3001" s="538"/>
      <c r="VOZ3001" s="565"/>
      <c r="VPA3001" s="357"/>
      <c r="VPB3001" s="81"/>
      <c r="VPC3001" s="173"/>
      <c r="VPD3001" s="741"/>
      <c r="VPE3001" s="137"/>
      <c r="VPF3001" s="583"/>
      <c r="VPG3001" s="538"/>
      <c r="VPH3001" s="565"/>
      <c r="VPI3001" s="357"/>
      <c r="VPJ3001" s="81"/>
      <c r="VPK3001" s="173"/>
      <c r="VPL3001" s="741"/>
      <c r="VPM3001" s="137"/>
      <c r="VPN3001" s="583"/>
      <c r="VPO3001" s="538"/>
      <c r="VPP3001" s="565"/>
      <c r="VPQ3001" s="357"/>
      <c r="VPR3001" s="81"/>
      <c r="VPS3001" s="173"/>
      <c r="VPT3001" s="741"/>
      <c r="VPU3001" s="137"/>
      <c r="VPV3001" s="583"/>
      <c r="VPW3001" s="538"/>
      <c r="VPX3001" s="565"/>
      <c r="VPY3001" s="357"/>
      <c r="VPZ3001" s="81"/>
      <c r="VQA3001" s="173"/>
      <c r="VQB3001" s="741"/>
      <c r="VQC3001" s="137"/>
      <c r="VQD3001" s="583"/>
      <c r="VQE3001" s="538"/>
      <c r="VQF3001" s="565"/>
      <c r="VQG3001" s="357"/>
      <c r="VQH3001" s="81"/>
      <c r="VQI3001" s="173"/>
      <c r="VQJ3001" s="741"/>
      <c r="VQK3001" s="137"/>
      <c r="VQL3001" s="583"/>
      <c r="VQM3001" s="538"/>
      <c r="VQN3001" s="565"/>
      <c r="VQO3001" s="357"/>
      <c r="VQP3001" s="81"/>
      <c r="VQQ3001" s="173"/>
      <c r="VQR3001" s="741"/>
      <c r="VQS3001" s="137"/>
      <c r="VQT3001" s="583"/>
      <c r="VQU3001" s="538"/>
      <c r="VQV3001" s="565"/>
      <c r="VQW3001" s="357"/>
      <c r="VQX3001" s="81"/>
      <c r="VQY3001" s="173"/>
      <c r="VQZ3001" s="741"/>
      <c r="VRA3001" s="137"/>
      <c r="VRB3001" s="583"/>
      <c r="VRC3001" s="538"/>
      <c r="VRD3001" s="565"/>
      <c r="VRE3001" s="357"/>
      <c r="VRF3001" s="81"/>
      <c r="VRG3001" s="173"/>
      <c r="VRH3001" s="741"/>
      <c r="VRI3001" s="137"/>
      <c r="VRJ3001" s="583"/>
      <c r="VRK3001" s="538"/>
      <c r="VRL3001" s="565"/>
      <c r="VRM3001" s="357"/>
      <c r="VRN3001" s="81"/>
      <c r="VRO3001" s="173"/>
      <c r="VRP3001" s="741"/>
      <c r="VRQ3001" s="137"/>
      <c r="VRR3001" s="583"/>
      <c r="VRS3001" s="538"/>
      <c r="VRT3001" s="565"/>
      <c r="VRU3001" s="357"/>
      <c r="VRV3001" s="81"/>
      <c r="VRW3001" s="173"/>
      <c r="VRX3001" s="741"/>
      <c r="VRY3001" s="137"/>
      <c r="VRZ3001" s="583"/>
      <c r="VSA3001" s="538"/>
      <c r="VSB3001" s="565"/>
      <c r="VSC3001" s="357"/>
      <c r="VSD3001" s="81"/>
      <c r="VSE3001" s="173"/>
      <c r="VSF3001" s="741"/>
      <c r="VSG3001" s="137"/>
      <c r="VSH3001" s="583"/>
      <c r="VSI3001" s="538"/>
      <c r="VSJ3001" s="565"/>
      <c r="VSK3001" s="357"/>
      <c r="VSL3001" s="81"/>
      <c r="VSM3001" s="173"/>
      <c r="VSN3001" s="741"/>
      <c r="VSO3001" s="137"/>
      <c r="VSP3001" s="583"/>
      <c r="VSQ3001" s="538"/>
      <c r="VSR3001" s="565"/>
      <c r="VSS3001" s="357"/>
      <c r="VST3001" s="81"/>
      <c r="VSU3001" s="173"/>
      <c r="VSV3001" s="741"/>
      <c r="VSW3001" s="137"/>
      <c r="VSX3001" s="583"/>
      <c r="VSY3001" s="538"/>
      <c r="VSZ3001" s="565"/>
      <c r="VTA3001" s="357"/>
      <c r="VTB3001" s="81"/>
      <c r="VTC3001" s="173"/>
      <c r="VTD3001" s="741"/>
      <c r="VTE3001" s="137"/>
      <c r="VTF3001" s="583"/>
      <c r="VTG3001" s="538"/>
      <c r="VTH3001" s="565"/>
      <c r="VTI3001" s="357"/>
      <c r="VTJ3001" s="81"/>
      <c r="VTK3001" s="173"/>
      <c r="VTL3001" s="741"/>
      <c r="VTM3001" s="137"/>
      <c r="VTN3001" s="583"/>
      <c r="VTO3001" s="538"/>
      <c r="VTP3001" s="565"/>
      <c r="VTQ3001" s="357"/>
      <c r="VTR3001" s="81"/>
      <c r="VTS3001" s="173"/>
      <c r="VTT3001" s="741"/>
      <c r="VTU3001" s="137"/>
      <c r="VTV3001" s="583"/>
      <c r="VTW3001" s="538"/>
      <c r="VTX3001" s="565"/>
      <c r="VTY3001" s="357"/>
      <c r="VTZ3001" s="81"/>
      <c r="VUA3001" s="173"/>
      <c r="VUB3001" s="741"/>
      <c r="VUC3001" s="137"/>
      <c r="VUD3001" s="583"/>
      <c r="VUE3001" s="538"/>
      <c r="VUF3001" s="565"/>
      <c r="VUG3001" s="357"/>
      <c r="VUH3001" s="81"/>
      <c r="VUI3001" s="173"/>
      <c r="VUJ3001" s="741"/>
      <c r="VUK3001" s="137"/>
      <c r="VUL3001" s="583"/>
      <c r="VUM3001" s="538"/>
      <c r="VUN3001" s="565"/>
      <c r="VUO3001" s="357"/>
      <c r="VUP3001" s="81"/>
      <c r="VUQ3001" s="173"/>
      <c r="VUR3001" s="741"/>
      <c r="VUS3001" s="137"/>
      <c r="VUT3001" s="583"/>
      <c r="VUU3001" s="538"/>
      <c r="VUV3001" s="565"/>
      <c r="VUW3001" s="357"/>
      <c r="VUX3001" s="81"/>
      <c r="VUY3001" s="173"/>
      <c r="VUZ3001" s="741"/>
      <c r="VVA3001" s="137"/>
      <c r="VVB3001" s="583"/>
      <c r="VVC3001" s="538"/>
      <c r="VVD3001" s="565"/>
      <c r="VVE3001" s="357"/>
      <c r="VVF3001" s="81"/>
      <c r="VVG3001" s="173"/>
      <c r="VVH3001" s="741"/>
      <c r="VVI3001" s="137"/>
      <c r="VVJ3001" s="583"/>
      <c r="VVK3001" s="538"/>
      <c r="VVL3001" s="565"/>
      <c r="VVM3001" s="357"/>
      <c r="VVN3001" s="81"/>
      <c r="VVO3001" s="173"/>
      <c r="VVP3001" s="741"/>
      <c r="VVQ3001" s="137"/>
      <c r="VVR3001" s="583"/>
      <c r="VVS3001" s="538"/>
      <c r="VVT3001" s="565"/>
      <c r="VVU3001" s="357"/>
      <c r="VVV3001" s="81"/>
      <c r="VVW3001" s="173"/>
      <c r="VVX3001" s="741"/>
      <c r="VVY3001" s="137"/>
      <c r="VVZ3001" s="583"/>
      <c r="VWA3001" s="538"/>
      <c r="VWB3001" s="565"/>
      <c r="VWC3001" s="357"/>
      <c r="VWD3001" s="81"/>
      <c r="VWE3001" s="173"/>
      <c r="VWF3001" s="741"/>
      <c r="VWG3001" s="137"/>
      <c r="VWH3001" s="583"/>
      <c r="VWI3001" s="538"/>
      <c r="VWJ3001" s="565"/>
      <c r="VWK3001" s="357"/>
      <c r="VWL3001" s="81"/>
      <c r="VWM3001" s="173"/>
      <c r="VWN3001" s="741"/>
      <c r="VWO3001" s="137"/>
      <c r="VWP3001" s="583"/>
      <c r="VWQ3001" s="538"/>
      <c r="VWR3001" s="565"/>
      <c r="VWS3001" s="357"/>
      <c r="VWT3001" s="81"/>
      <c r="VWU3001" s="173"/>
      <c r="VWV3001" s="741"/>
      <c r="VWW3001" s="137"/>
      <c r="VWX3001" s="583"/>
      <c r="VWY3001" s="538"/>
      <c r="VWZ3001" s="565"/>
      <c r="VXA3001" s="357"/>
      <c r="VXB3001" s="81"/>
      <c r="VXC3001" s="173"/>
      <c r="VXD3001" s="741"/>
      <c r="VXE3001" s="137"/>
      <c r="VXF3001" s="583"/>
      <c r="VXG3001" s="538"/>
      <c r="VXH3001" s="565"/>
      <c r="VXI3001" s="357"/>
      <c r="VXJ3001" s="81"/>
      <c r="VXK3001" s="173"/>
      <c r="VXL3001" s="741"/>
      <c r="VXM3001" s="137"/>
      <c r="VXN3001" s="583"/>
      <c r="VXO3001" s="538"/>
      <c r="VXP3001" s="565"/>
      <c r="VXQ3001" s="357"/>
      <c r="VXR3001" s="81"/>
      <c r="VXS3001" s="173"/>
      <c r="VXT3001" s="741"/>
      <c r="VXU3001" s="137"/>
      <c r="VXV3001" s="583"/>
      <c r="VXW3001" s="538"/>
      <c r="VXX3001" s="565"/>
      <c r="VXY3001" s="357"/>
      <c r="VXZ3001" s="81"/>
      <c r="VYA3001" s="173"/>
      <c r="VYB3001" s="741"/>
      <c r="VYC3001" s="137"/>
      <c r="VYD3001" s="583"/>
      <c r="VYE3001" s="538"/>
      <c r="VYF3001" s="565"/>
      <c r="VYG3001" s="357"/>
      <c r="VYH3001" s="81"/>
      <c r="VYI3001" s="173"/>
      <c r="VYJ3001" s="741"/>
      <c r="VYK3001" s="137"/>
      <c r="VYL3001" s="583"/>
      <c r="VYM3001" s="538"/>
      <c r="VYN3001" s="565"/>
      <c r="VYO3001" s="357"/>
      <c r="VYP3001" s="81"/>
      <c r="VYQ3001" s="173"/>
      <c r="VYR3001" s="741"/>
      <c r="VYS3001" s="137"/>
      <c r="VYT3001" s="583"/>
      <c r="VYU3001" s="538"/>
      <c r="VYV3001" s="565"/>
      <c r="VYW3001" s="357"/>
      <c r="VYX3001" s="81"/>
      <c r="VYY3001" s="173"/>
      <c r="VYZ3001" s="741"/>
      <c r="VZA3001" s="137"/>
      <c r="VZB3001" s="583"/>
      <c r="VZC3001" s="538"/>
      <c r="VZD3001" s="565"/>
      <c r="VZE3001" s="357"/>
      <c r="VZF3001" s="81"/>
      <c r="VZG3001" s="173"/>
      <c r="VZH3001" s="741"/>
      <c r="VZI3001" s="137"/>
      <c r="VZJ3001" s="583"/>
      <c r="VZK3001" s="538"/>
      <c r="VZL3001" s="565"/>
      <c r="VZM3001" s="357"/>
      <c r="VZN3001" s="81"/>
      <c r="VZO3001" s="173"/>
      <c r="VZP3001" s="741"/>
      <c r="VZQ3001" s="137"/>
      <c r="VZR3001" s="583"/>
      <c r="VZS3001" s="538"/>
      <c r="VZT3001" s="565"/>
      <c r="VZU3001" s="357"/>
      <c r="VZV3001" s="81"/>
      <c r="VZW3001" s="173"/>
      <c r="VZX3001" s="741"/>
      <c r="VZY3001" s="137"/>
      <c r="VZZ3001" s="583"/>
      <c r="WAA3001" s="538"/>
      <c r="WAB3001" s="565"/>
      <c r="WAC3001" s="357"/>
      <c r="WAD3001" s="81"/>
      <c r="WAE3001" s="173"/>
      <c r="WAF3001" s="741"/>
      <c r="WAG3001" s="137"/>
      <c r="WAH3001" s="583"/>
      <c r="WAI3001" s="538"/>
      <c r="WAJ3001" s="565"/>
      <c r="WAK3001" s="357"/>
      <c r="WAL3001" s="81"/>
      <c r="WAM3001" s="173"/>
      <c r="WAN3001" s="741"/>
      <c r="WAO3001" s="137"/>
      <c r="WAP3001" s="583"/>
      <c r="WAQ3001" s="538"/>
      <c r="WAR3001" s="565"/>
      <c r="WAS3001" s="357"/>
      <c r="WAT3001" s="81"/>
      <c r="WAU3001" s="173"/>
      <c r="WAV3001" s="741"/>
      <c r="WAW3001" s="137"/>
      <c r="WAX3001" s="583"/>
      <c r="WAY3001" s="538"/>
      <c r="WAZ3001" s="565"/>
      <c r="WBA3001" s="357"/>
      <c r="WBB3001" s="81"/>
      <c r="WBC3001" s="173"/>
      <c r="WBD3001" s="741"/>
      <c r="WBE3001" s="137"/>
      <c r="WBF3001" s="583"/>
      <c r="WBG3001" s="538"/>
      <c r="WBH3001" s="565"/>
      <c r="WBI3001" s="357"/>
      <c r="WBJ3001" s="81"/>
      <c r="WBK3001" s="173"/>
      <c r="WBL3001" s="741"/>
      <c r="WBM3001" s="137"/>
      <c r="WBN3001" s="583"/>
      <c r="WBO3001" s="538"/>
      <c r="WBP3001" s="565"/>
      <c r="WBQ3001" s="357"/>
      <c r="WBR3001" s="81"/>
      <c r="WBS3001" s="173"/>
      <c r="WBT3001" s="741"/>
      <c r="WBU3001" s="137"/>
      <c r="WBV3001" s="583"/>
      <c r="WBW3001" s="538"/>
      <c r="WBX3001" s="565"/>
      <c r="WBY3001" s="357"/>
      <c r="WBZ3001" s="81"/>
      <c r="WCA3001" s="173"/>
      <c r="WCB3001" s="741"/>
      <c r="WCC3001" s="137"/>
      <c r="WCD3001" s="583"/>
      <c r="WCE3001" s="538"/>
      <c r="WCF3001" s="565"/>
      <c r="WCG3001" s="357"/>
      <c r="WCH3001" s="81"/>
      <c r="WCI3001" s="173"/>
      <c r="WCJ3001" s="741"/>
      <c r="WCK3001" s="137"/>
      <c r="WCL3001" s="583"/>
      <c r="WCM3001" s="538"/>
      <c r="WCN3001" s="565"/>
      <c r="WCO3001" s="357"/>
      <c r="WCP3001" s="81"/>
      <c r="WCQ3001" s="173"/>
      <c r="WCR3001" s="741"/>
      <c r="WCS3001" s="137"/>
      <c r="WCT3001" s="583"/>
      <c r="WCU3001" s="538"/>
      <c r="WCV3001" s="565"/>
      <c r="WCW3001" s="357"/>
      <c r="WCX3001" s="81"/>
      <c r="WCY3001" s="173"/>
      <c r="WCZ3001" s="741"/>
      <c r="WDA3001" s="137"/>
      <c r="WDB3001" s="583"/>
      <c r="WDC3001" s="538"/>
      <c r="WDD3001" s="565"/>
      <c r="WDE3001" s="357"/>
      <c r="WDF3001" s="81"/>
      <c r="WDG3001" s="173"/>
      <c r="WDH3001" s="741"/>
      <c r="WDI3001" s="137"/>
      <c r="WDJ3001" s="583"/>
      <c r="WDK3001" s="538"/>
      <c r="WDL3001" s="565"/>
      <c r="WDM3001" s="357"/>
      <c r="WDN3001" s="81"/>
      <c r="WDO3001" s="173"/>
      <c r="WDP3001" s="741"/>
      <c r="WDQ3001" s="137"/>
      <c r="WDR3001" s="583"/>
      <c r="WDS3001" s="538"/>
      <c r="WDT3001" s="565"/>
      <c r="WDU3001" s="357"/>
      <c r="WDV3001" s="81"/>
      <c r="WDW3001" s="173"/>
      <c r="WDX3001" s="741"/>
      <c r="WDY3001" s="137"/>
      <c r="WDZ3001" s="583"/>
      <c r="WEA3001" s="538"/>
      <c r="WEB3001" s="565"/>
      <c r="WEC3001" s="357"/>
      <c r="WED3001" s="81"/>
      <c r="WEE3001" s="173"/>
      <c r="WEF3001" s="741"/>
      <c r="WEG3001" s="137"/>
      <c r="WEH3001" s="583"/>
      <c r="WEI3001" s="538"/>
      <c r="WEJ3001" s="565"/>
      <c r="WEK3001" s="357"/>
      <c r="WEL3001" s="81"/>
      <c r="WEM3001" s="173"/>
      <c r="WEN3001" s="741"/>
      <c r="WEO3001" s="137"/>
      <c r="WEP3001" s="583"/>
      <c r="WEQ3001" s="538"/>
      <c r="WER3001" s="565"/>
      <c r="WES3001" s="357"/>
      <c r="WET3001" s="81"/>
      <c r="WEU3001" s="173"/>
      <c r="WEV3001" s="741"/>
      <c r="WEW3001" s="137"/>
      <c r="WEX3001" s="583"/>
      <c r="WEY3001" s="538"/>
      <c r="WEZ3001" s="565"/>
      <c r="WFA3001" s="357"/>
      <c r="WFB3001" s="81"/>
      <c r="WFC3001" s="173"/>
      <c r="WFD3001" s="741"/>
      <c r="WFE3001" s="137"/>
      <c r="WFF3001" s="583"/>
      <c r="WFG3001" s="538"/>
      <c r="WFH3001" s="565"/>
      <c r="WFI3001" s="357"/>
      <c r="WFJ3001" s="81"/>
      <c r="WFK3001" s="173"/>
      <c r="WFL3001" s="741"/>
      <c r="WFM3001" s="137"/>
      <c r="WFN3001" s="583"/>
      <c r="WFO3001" s="538"/>
      <c r="WFP3001" s="565"/>
      <c r="WFQ3001" s="357"/>
      <c r="WFR3001" s="81"/>
      <c r="WFS3001" s="173"/>
      <c r="WFT3001" s="741"/>
      <c r="WFU3001" s="137"/>
      <c r="WFV3001" s="583"/>
      <c r="WFW3001" s="538"/>
      <c r="WFX3001" s="565"/>
      <c r="WFY3001" s="357"/>
      <c r="WFZ3001" s="81"/>
      <c r="WGA3001" s="173"/>
      <c r="WGB3001" s="741"/>
      <c r="WGC3001" s="137"/>
      <c r="WGD3001" s="583"/>
      <c r="WGE3001" s="538"/>
      <c r="WGF3001" s="565"/>
      <c r="WGG3001" s="357"/>
      <c r="WGH3001" s="81"/>
      <c r="WGI3001" s="173"/>
      <c r="WGJ3001" s="741"/>
      <c r="WGK3001" s="137"/>
      <c r="WGL3001" s="583"/>
      <c r="WGM3001" s="538"/>
      <c r="WGN3001" s="565"/>
      <c r="WGO3001" s="357"/>
      <c r="WGP3001" s="81"/>
      <c r="WGQ3001" s="173"/>
      <c r="WGR3001" s="741"/>
      <c r="WGS3001" s="137"/>
      <c r="WGT3001" s="583"/>
      <c r="WGU3001" s="538"/>
      <c r="WGV3001" s="565"/>
      <c r="WGW3001" s="357"/>
      <c r="WGX3001" s="81"/>
      <c r="WGY3001" s="173"/>
      <c r="WGZ3001" s="741"/>
      <c r="WHA3001" s="137"/>
      <c r="WHB3001" s="583"/>
      <c r="WHC3001" s="538"/>
      <c r="WHD3001" s="565"/>
      <c r="WHE3001" s="357"/>
      <c r="WHF3001" s="81"/>
      <c r="WHG3001" s="173"/>
      <c r="WHH3001" s="741"/>
      <c r="WHI3001" s="137"/>
      <c r="WHJ3001" s="583"/>
      <c r="WHK3001" s="538"/>
      <c r="WHL3001" s="565"/>
      <c r="WHM3001" s="357"/>
      <c r="WHN3001" s="81"/>
      <c r="WHO3001" s="173"/>
      <c r="WHP3001" s="741"/>
      <c r="WHQ3001" s="137"/>
      <c r="WHR3001" s="583"/>
      <c r="WHS3001" s="538"/>
      <c r="WHT3001" s="565"/>
      <c r="WHU3001" s="357"/>
      <c r="WHV3001" s="81"/>
      <c r="WHW3001" s="173"/>
      <c r="WHX3001" s="741"/>
      <c r="WHY3001" s="137"/>
      <c r="WHZ3001" s="583"/>
      <c r="WIA3001" s="538"/>
      <c r="WIB3001" s="565"/>
      <c r="WIC3001" s="357"/>
      <c r="WID3001" s="81"/>
      <c r="WIE3001" s="173"/>
      <c r="WIF3001" s="741"/>
      <c r="WIG3001" s="137"/>
      <c r="WIH3001" s="583"/>
      <c r="WII3001" s="538"/>
      <c r="WIJ3001" s="565"/>
      <c r="WIK3001" s="357"/>
      <c r="WIL3001" s="81"/>
      <c r="WIM3001" s="173"/>
      <c r="WIN3001" s="741"/>
      <c r="WIO3001" s="137"/>
      <c r="WIP3001" s="583"/>
      <c r="WIQ3001" s="538"/>
      <c r="WIR3001" s="565"/>
      <c r="WIS3001" s="357"/>
      <c r="WIT3001" s="81"/>
      <c r="WIU3001" s="173"/>
      <c r="WIV3001" s="741"/>
      <c r="WIW3001" s="137"/>
      <c r="WIX3001" s="583"/>
      <c r="WIY3001" s="538"/>
      <c r="WIZ3001" s="565"/>
      <c r="WJA3001" s="357"/>
      <c r="WJB3001" s="81"/>
      <c r="WJC3001" s="173"/>
      <c r="WJD3001" s="741"/>
      <c r="WJE3001" s="137"/>
      <c r="WJF3001" s="583"/>
      <c r="WJG3001" s="538"/>
      <c r="WJH3001" s="565"/>
      <c r="WJI3001" s="357"/>
      <c r="WJJ3001" s="81"/>
      <c r="WJK3001" s="173"/>
      <c r="WJL3001" s="741"/>
      <c r="WJM3001" s="137"/>
      <c r="WJN3001" s="583"/>
      <c r="WJO3001" s="538"/>
      <c r="WJP3001" s="565"/>
      <c r="WJQ3001" s="357"/>
      <c r="WJR3001" s="81"/>
      <c r="WJS3001" s="173"/>
      <c r="WJT3001" s="741"/>
      <c r="WJU3001" s="137"/>
      <c r="WJV3001" s="583"/>
      <c r="WJW3001" s="538"/>
      <c r="WJX3001" s="565"/>
      <c r="WJY3001" s="357"/>
      <c r="WJZ3001" s="81"/>
      <c r="WKA3001" s="173"/>
      <c r="WKB3001" s="741"/>
      <c r="WKC3001" s="137"/>
      <c r="WKD3001" s="583"/>
      <c r="WKE3001" s="538"/>
      <c r="WKF3001" s="565"/>
      <c r="WKG3001" s="357"/>
      <c r="WKH3001" s="81"/>
      <c r="WKI3001" s="173"/>
      <c r="WKJ3001" s="741"/>
      <c r="WKK3001" s="137"/>
      <c r="WKL3001" s="583"/>
      <c r="WKM3001" s="538"/>
      <c r="WKN3001" s="565"/>
      <c r="WKO3001" s="357"/>
      <c r="WKP3001" s="81"/>
      <c r="WKQ3001" s="173"/>
      <c r="WKR3001" s="741"/>
      <c r="WKS3001" s="137"/>
      <c r="WKT3001" s="583"/>
      <c r="WKU3001" s="538"/>
      <c r="WKV3001" s="565"/>
      <c r="WKW3001" s="357"/>
      <c r="WKX3001" s="81"/>
      <c r="WKY3001" s="173"/>
      <c r="WKZ3001" s="741"/>
      <c r="WLA3001" s="137"/>
      <c r="WLB3001" s="583"/>
      <c r="WLC3001" s="538"/>
      <c r="WLD3001" s="565"/>
      <c r="WLE3001" s="357"/>
      <c r="WLF3001" s="81"/>
      <c r="WLG3001" s="173"/>
      <c r="WLH3001" s="741"/>
      <c r="WLI3001" s="137"/>
      <c r="WLJ3001" s="583"/>
      <c r="WLK3001" s="538"/>
      <c r="WLL3001" s="565"/>
      <c r="WLM3001" s="357"/>
      <c r="WLN3001" s="81"/>
      <c r="WLO3001" s="173"/>
      <c r="WLP3001" s="741"/>
      <c r="WLQ3001" s="137"/>
      <c r="WLR3001" s="583"/>
      <c r="WLS3001" s="538"/>
      <c r="WLT3001" s="565"/>
      <c r="WLU3001" s="357"/>
      <c r="WLV3001" s="81"/>
      <c r="WLW3001" s="173"/>
      <c r="WLX3001" s="741"/>
      <c r="WLY3001" s="137"/>
      <c r="WLZ3001" s="583"/>
      <c r="WMA3001" s="538"/>
      <c r="WMB3001" s="565"/>
      <c r="WMC3001" s="357"/>
      <c r="WMD3001" s="81"/>
      <c r="WME3001" s="173"/>
      <c r="WMF3001" s="741"/>
      <c r="WMG3001" s="137"/>
      <c r="WMH3001" s="583"/>
      <c r="WMI3001" s="538"/>
      <c r="WMJ3001" s="565"/>
      <c r="WMK3001" s="357"/>
      <c r="WML3001" s="81"/>
      <c r="WMM3001" s="173"/>
      <c r="WMN3001" s="741"/>
      <c r="WMO3001" s="137"/>
      <c r="WMP3001" s="583"/>
      <c r="WMQ3001" s="538"/>
      <c r="WMR3001" s="565"/>
      <c r="WMS3001" s="357"/>
      <c r="WMT3001" s="81"/>
      <c r="WMU3001" s="173"/>
      <c r="WMV3001" s="741"/>
      <c r="WMW3001" s="137"/>
      <c r="WMX3001" s="583"/>
      <c r="WMY3001" s="538"/>
      <c r="WMZ3001" s="565"/>
      <c r="WNA3001" s="357"/>
      <c r="WNB3001" s="81"/>
      <c r="WNC3001" s="173"/>
      <c r="WND3001" s="741"/>
      <c r="WNE3001" s="137"/>
      <c r="WNF3001" s="583"/>
      <c r="WNG3001" s="538"/>
      <c r="WNH3001" s="565"/>
      <c r="WNI3001" s="357"/>
      <c r="WNJ3001" s="81"/>
      <c r="WNK3001" s="173"/>
      <c r="WNL3001" s="741"/>
      <c r="WNM3001" s="137"/>
      <c r="WNN3001" s="583"/>
      <c r="WNO3001" s="538"/>
      <c r="WNP3001" s="565"/>
      <c r="WNQ3001" s="357"/>
      <c r="WNR3001" s="81"/>
      <c r="WNS3001" s="173"/>
      <c r="WNT3001" s="741"/>
      <c r="WNU3001" s="137"/>
      <c r="WNV3001" s="583"/>
      <c r="WNW3001" s="538"/>
      <c r="WNX3001" s="565"/>
      <c r="WNY3001" s="357"/>
      <c r="WNZ3001" s="81"/>
      <c r="WOA3001" s="173"/>
      <c r="WOB3001" s="741"/>
      <c r="WOC3001" s="137"/>
      <c r="WOD3001" s="583"/>
      <c r="WOE3001" s="538"/>
      <c r="WOF3001" s="565"/>
      <c r="WOG3001" s="357"/>
      <c r="WOH3001" s="81"/>
      <c r="WOI3001" s="173"/>
      <c r="WOJ3001" s="741"/>
      <c r="WOK3001" s="137"/>
      <c r="WOL3001" s="583"/>
      <c r="WOM3001" s="538"/>
      <c r="WON3001" s="565"/>
      <c r="WOO3001" s="357"/>
      <c r="WOP3001" s="81"/>
      <c r="WOQ3001" s="173"/>
      <c r="WOR3001" s="741"/>
      <c r="WOS3001" s="137"/>
      <c r="WOT3001" s="583"/>
      <c r="WOU3001" s="538"/>
      <c r="WOV3001" s="565"/>
      <c r="WOW3001" s="357"/>
      <c r="WOX3001" s="81"/>
      <c r="WOY3001" s="173"/>
      <c r="WOZ3001" s="741"/>
      <c r="WPA3001" s="137"/>
      <c r="WPB3001" s="583"/>
      <c r="WPC3001" s="538"/>
      <c r="WPD3001" s="565"/>
      <c r="WPE3001" s="357"/>
      <c r="WPF3001" s="81"/>
      <c r="WPG3001" s="173"/>
      <c r="WPH3001" s="741"/>
      <c r="WPI3001" s="137"/>
      <c r="WPJ3001" s="583"/>
      <c r="WPK3001" s="538"/>
      <c r="WPL3001" s="565"/>
      <c r="WPM3001" s="357"/>
      <c r="WPN3001" s="81"/>
      <c r="WPO3001" s="173"/>
      <c r="WPP3001" s="741"/>
      <c r="WPQ3001" s="137"/>
      <c r="WPR3001" s="583"/>
      <c r="WPS3001" s="538"/>
      <c r="WPT3001" s="565"/>
      <c r="WPU3001" s="357"/>
      <c r="WPV3001" s="81"/>
      <c r="WPW3001" s="173"/>
      <c r="WPX3001" s="741"/>
      <c r="WPY3001" s="137"/>
      <c r="WPZ3001" s="583"/>
      <c r="WQA3001" s="538"/>
      <c r="WQB3001" s="565"/>
      <c r="WQC3001" s="357"/>
      <c r="WQD3001" s="81"/>
      <c r="WQE3001" s="173"/>
      <c r="WQF3001" s="741"/>
      <c r="WQG3001" s="137"/>
      <c r="WQH3001" s="583"/>
      <c r="WQI3001" s="538"/>
      <c r="WQJ3001" s="565"/>
      <c r="WQK3001" s="357"/>
      <c r="WQL3001" s="81"/>
      <c r="WQM3001" s="173"/>
      <c r="WQN3001" s="741"/>
      <c r="WQO3001" s="137"/>
      <c r="WQP3001" s="583"/>
      <c r="WQQ3001" s="538"/>
      <c r="WQR3001" s="565"/>
      <c r="WQS3001" s="357"/>
      <c r="WQT3001" s="81"/>
      <c r="WQU3001" s="173"/>
      <c r="WQV3001" s="741"/>
      <c r="WQW3001" s="137"/>
      <c r="WQX3001" s="583"/>
      <c r="WQY3001" s="538"/>
      <c r="WQZ3001" s="565"/>
      <c r="WRA3001" s="357"/>
      <c r="WRB3001" s="81"/>
      <c r="WRC3001" s="173"/>
      <c r="WRD3001" s="741"/>
      <c r="WRE3001" s="137"/>
      <c r="WRF3001" s="583"/>
      <c r="WRG3001" s="538"/>
      <c r="WRH3001" s="565"/>
      <c r="WRI3001" s="357"/>
      <c r="WRJ3001" s="81"/>
      <c r="WRK3001" s="173"/>
      <c r="WRL3001" s="741"/>
      <c r="WRM3001" s="137"/>
      <c r="WRN3001" s="583"/>
      <c r="WRO3001" s="538"/>
      <c r="WRP3001" s="565"/>
      <c r="WRQ3001" s="357"/>
      <c r="WRR3001" s="81"/>
      <c r="WRS3001" s="173"/>
      <c r="WRT3001" s="741"/>
      <c r="WRU3001" s="137"/>
      <c r="WRV3001" s="583"/>
      <c r="WRW3001" s="538"/>
      <c r="WRX3001" s="565"/>
      <c r="WRY3001" s="357"/>
      <c r="WRZ3001" s="81"/>
      <c r="WSA3001" s="173"/>
      <c r="WSB3001" s="741"/>
      <c r="WSC3001" s="137"/>
      <c r="WSD3001" s="583"/>
      <c r="WSE3001" s="538"/>
      <c r="WSF3001" s="565"/>
      <c r="WSG3001" s="357"/>
      <c r="WSH3001" s="81"/>
      <c r="WSI3001" s="173"/>
      <c r="WSJ3001" s="741"/>
      <c r="WSK3001" s="137"/>
      <c r="WSL3001" s="583"/>
      <c r="WSM3001" s="538"/>
      <c r="WSN3001" s="565"/>
      <c r="WSO3001" s="357"/>
      <c r="WSP3001" s="81"/>
      <c r="WSQ3001" s="173"/>
      <c r="WSR3001" s="741"/>
      <c r="WSS3001" s="137"/>
      <c r="WST3001" s="583"/>
      <c r="WSU3001" s="538"/>
      <c r="WSV3001" s="565"/>
      <c r="WSW3001" s="357"/>
      <c r="WSX3001" s="81"/>
      <c r="WSY3001" s="173"/>
      <c r="WSZ3001" s="741"/>
      <c r="WTA3001" s="137"/>
      <c r="WTB3001" s="583"/>
      <c r="WTC3001" s="538"/>
      <c r="WTD3001" s="565"/>
      <c r="WTE3001" s="357"/>
      <c r="WTF3001" s="81"/>
      <c r="WTG3001" s="173"/>
      <c r="WTH3001" s="741"/>
      <c r="WTI3001" s="137"/>
      <c r="WTJ3001" s="583"/>
      <c r="WTK3001" s="538"/>
      <c r="WTL3001" s="565"/>
      <c r="WTM3001" s="357"/>
      <c r="WTN3001" s="81"/>
      <c r="WTO3001" s="173"/>
      <c r="WTP3001" s="741"/>
      <c r="WTQ3001" s="137"/>
      <c r="WTR3001" s="583"/>
      <c r="WTS3001" s="538"/>
      <c r="WTT3001" s="565"/>
      <c r="WTU3001" s="357"/>
      <c r="WTV3001" s="81"/>
      <c r="WTW3001" s="173"/>
      <c r="WTX3001" s="741"/>
      <c r="WTY3001" s="137"/>
      <c r="WTZ3001" s="583"/>
      <c r="WUA3001" s="538"/>
      <c r="WUB3001" s="565"/>
      <c r="WUC3001" s="357"/>
      <c r="WUD3001" s="81"/>
      <c r="WUE3001" s="173"/>
      <c r="WUF3001" s="741"/>
      <c r="WUG3001" s="137"/>
      <c r="WUH3001" s="583"/>
      <c r="WUI3001" s="538"/>
      <c r="WUJ3001" s="565"/>
      <c r="WUK3001" s="357"/>
      <c r="WUL3001" s="81"/>
      <c r="WUM3001" s="173"/>
      <c r="WUN3001" s="741"/>
      <c r="WUO3001" s="137"/>
      <c r="WUP3001" s="583"/>
      <c r="WUQ3001" s="538"/>
      <c r="WUR3001" s="565"/>
      <c r="WUS3001" s="357"/>
      <c r="WUT3001" s="81"/>
      <c r="WUU3001" s="173"/>
      <c r="WUV3001" s="741"/>
      <c r="WUW3001" s="137"/>
      <c r="WUX3001" s="583"/>
      <c r="WUY3001" s="538"/>
      <c r="WUZ3001" s="565"/>
      <c r="WVA3001" s="357"/>
      <c r="WVB3001" s="81"/>
      <c r="WVC3001" s="173"/>
      <c r="WVD3001" s="741"/>
      <c r="WVE3001" s="137"/>
      <c r="WVF3001" s="583"/>
      <c r="WVG3001" s="538"/>
      <c r="WVH3001" s="565"/>
      <c r="WVI3001" s="357"/>
      <c r="WVJ3001" s="81"/>
      <c r="WVK3001" s="173"/>
      <c r="WVL3001" s="741"/>
      <c r="WVM3001" s="137"/>
      <c r="WVN3001" s="583"/>
      <c r="WVO3001" s="538"/>
      <c r="WVP3001" s="565"/>
      <c r="WVQ3001" s="357"/>
      <c r="WVR3001" s="81"/>
      <c r="WVS3001" s="173"/>
      <c r="WVT3001" s="741"/>
      <c r="WVU3001" s="137"/>
      <c r="WVV3001" s="583"/>
      <c r="WVW3001" s="538"/>
      <c r="WVX3001" s="565"/>
      <c r="WVY3001" s="357"/>
      <c r="WVZ3001" s="81"/>
      <c r="WWA3001" s="173"/>
      <c r="WWB3001" s="741"/>
      <c r="WWC3001" s="137"/>
      <c r="WWD3001" s="583"/>
      <c r="WWE3001" s="538"/>
      <c r="WWF3001" s="565"/>
      <c r="WWG3001" s="357"/>
      <c r="WWH3001" s="81"/>
      <c r="WWI3001" s="173"/>
      <c r="WWJ3001" s="741"/>
      <c r="WWK3001" s="137"/>
      <c r="WWL3001" s="583"/>
      <c r="WWM3001" s="538"/>
      <c r="WWN3001" s="565"/>
      <c r="WWO3001" s="357"/>
      <c r="WWP3001" s="81"/>
      <c r="WWQ3001" s="173"/>
      <c r="WWR3001" s="741"/>
      <c r="WWS3001" s="137"/>
      <c r="WWT3001" s="583"/>
      <c r="WWU3001" s="538"/>
      <c r="WWV3001" s="565"/>
      <c r="WWW3001" s="357"/>
      <c r="WWX3001" s="81"/>
      <c r="WWY3001" s="173"/>
      <c r="WWZ3001" s="741"/>
      <c r="WXA3001" s="137"/>
      <c r="WXB3001" s="583"/>
      <c r="WXC3001" s="538"/>
      <c r="WXD3001" s="565"/>
      <c r="WXE3001" s="357"/>
      <c r="WXF3001" s="81"/>
      <c r="WXG3001" s="173"/>
      <c r="WXH3001" s="741"/>
      <c r="WXI3001" s="137"/>
      <c r="WXJ3001" s="583"/>
      <c r="WXK3001" s="538"/>
      <c r="WXL3001" s="565"/>
      <c r="WXM3001" s="357"/>
      <c r="WXN3001" s="81"/>
      <c r="WXO3001" s="173"/>
      <c r="WXP3001" s="741"/>
      <c r="WXQ3001" s="137"/>
      <c r="WXR3001" s="583"/>
      <c r="WXS3001" s="538"/>
      <c r="WXT3001" s="565"/>
      <c r="WXU3001" s="357"/>
      <c r="WXV3001" s="81"/>
      <c r="WXW3001" s="173"/>
      <c r="WXX3001" s="741"/>
      <c r="WXY3001" s="137"/>
      <c r="WXZ3001" s="583"/>
      <c r="WYA3001" s="538"/>
      <c r="WYB3001" s="565"/>
      <c r="WYC3001" s="357"/>
      <c r="WYD3001" s="81"/>
      <c r="WYE3001" s="173"/>
      <c r="WYF3001" s="741"/>
      <c r="WYG3001" s="137"/>
      <c r="WYH3001" s="583"/>
      <c r="WYI3001" s="538"/>
      <c r="WYJ3001" s="565"/>
      <c r="WYK3001" s="357"/>
      <c r="WYL3001" s="81"/>
      <c r="WYM3001" s="173"/>
      <c r="WYN3001" s="741"/>
      <c r="WYO3001" s="137"/>
      <c r="WYP3001" s="583"/>
      <c r="WYQ3001" s="538"/>
      <c r="WYR3001" s="565"/>
      <c r="WYS3001" s="357"/>
      <c r="WYT3001" s="81"/>
      <c r="WYU3001" s="173"/>
      <c r="WYV3001" s="741"/>
      <c r="WYW3001" s="137"/>
      <c r="WYX3001" s="583"/>
      <c r="WYY3001" s="538"/>
      <c r="WYZ3001" s="565"/>
      <c r="WZA3001" s="357"/>
      <c r="WZB3001" s="81"/>
      <c r="WZC3001" s="173"/>
      <c r="WZD3001" s="741"/>
      <c r="WZE3001" s="137"/>
      <c r="WZF3001" s="583"/>
      <c r="WZG3001" s="538"/>
      <c r="WZH3001" s="565"/>
      <c r="WZI3001" s="357"/>
      <c r="WZJ3001" s="81"/>
      <c r="WZK3001" s="173"/>
      <c r="WZL3001" s="741"/>
      <c r="WZM3001" s="137"/>
      <c r="WZN3001" s="583"/>
      <c r="WZO3001" s="538"/>
      <c r="WZP3001" s="565"/>
      <c r="WZQ3001" s="357"/>
      <c r="WZR3001" s="81"/>
      <c r="WZS3001" s="173"/>
      <c r="WZT3001" s="741"/>
      <c r="WZU3001" s="137"/>
      <c r="WZV3001" s="583"/>
      <c r="WZW3001" s="538"/>
      <c r="WZX3001" s="565"/>
      <c r="WZY3001" s="357"/>
      <c r="WZZ3001" s="81"/>
      <c r="XAA3001" s="173"/>
      <c r="XAB3001" s="741"/>
      <c r="XAC3001" s="137"/>
      <c r="XAD3001" s="583"/>
      <c r="XAE3001" s="538"/>
      <c r="XAF3001" s="565"/>
      <c r="XAG3001" s="357"/>
      <c r="XAH3001" s="81"/>
      <c r="XAI3001" s="173"/>
      <c r="XAJ3001" s="741"/>
      <c r="XAK3001" s="137"/>
      <c r="XAL3001" s="583"/>
      <c r="XAM3001" s="538"/>
      <c r="XAN3001" s="565"/>
      <c r="XAO3001" s="357"/>
      <c r="XAP3001" s="81"/>
      <c r="XAQ3001" s="173"/>
      <c r="XAR3001" s="741"/>
      <c r="XAS3001" s="137"/>
      <c r="XAT3001" s="583"/>
      <c r="XAU3001" s="538"/>
      <c r="XAV3001" s="565"/>
      <c r="XAW3001" s="357"/>
      <c r="XAX3001" s="81"/>
      <c r="XAY3001" s="173"/>
      <c r="XAZ3001" s="741"/>
      <c r="XBA3001" s="137"/>
      <c r="XBB3001" s="583"/>
      <c r="XBC3001" s="538"/>
      <c r="XBD3001" s="565"/>
      <c r="XBE3001" s="357"/>
      <c r="XBF3001" s="81"/>
      <c r="XBG3001" s="173"/>
      <c r="XBH3001" s="741"/>
      <c r="XBI3001" s="137"/>
      <c r="XBJ3001" s="583"/>
      <c r="XBK3001" s="538"/>
      <c r="XBL3001" s="565"/>
      <c r="XBM3001" s="357"/>
      <c r="XBN3001" s="81"/>
      <c r="XBO3001" s="173"/>
      <c r="XBP3001" s="741"/>
      <c r="XBQ3001" s="137"/>
      <c r="XBR3001" s="583"/>
      <c r="XBS3001" s="538"/>
      <c r="XBT3001" s="565"/>
      <c r="XBU3001" s="357"/>
      <c r="XBV3001" s="81"/>
      <c r="XBW3001" s="173"/>
      <c r="XBX3001" s="741"/>
      <c r="XBY3001" s="137"/>
      <c r="XBZ3001" s="583"/>
      <c r="XCA3001" s="538"/>
      <c r="XCB3001" s="565"/>
      <c r="XCC3001" s="357"/>
      <c r="XCD3001" s="81"/>
      <c r="XCE3001" s="173"/>
      <c r="XCF3001" s="741"/>
      <c r="XCG3001" s="137"/>
      <c r="XCH3001" s="583"/>
      <c r="XCI3001" s="538"/>
      <c r="XCJ3001" s="565"/>
      <c r="XCK3001" s="357"/>
      <c r="XCL3001" s="81"/>
      <c r="XCM3001" s="173"/>
      <c r="XCN3001" s="741"/>
      <c r="XCO3001" s="137"/>
      <c r="XCP3001" s="583"/>
      <c r="XCQ3001" s="538"/>
      <c r="XCR3001" s="565"/>
      <c r="XCS3001" s="357"/>
      <c r="XCT3001" s="81"/>
      <c r="XCU3001" s="173"/>
      <c r="XCV3001" s="741"/>
      <c r="XCW3001" s="137"/>
      <c r="XCX3001" s="583"/>
      <c r="XCY3001" s="538"/>
      <c r="XCZ3001" s="565"/>
      <c r="XDA3001" s="357"/>
      <c r="XDB3001" s="81"/>
      <c r="XDC3001" s="173"/>
      <c r="XDD3001" s="741"/>
      <c r="XDE3001" s="137"/>
      <c r="XDF3001" s="583"/>
      <c r="XDG3001" s="538"/>
      <c r="XDH3001" s="565"/>
      <c r="XDI3001" s="357"/>
      <c r="XDJ3001" s="81"/>
      <c r="XDK3001" s="173"/>
      <c r="XDL3001" s="741"/>
      <c r="XDM3001" s="137"/>
      <c r="XDN3001" s="583"/>
      <c r="XDO3001" s="538"/>
      <c r="XDP3001" s="565"/>
      <c r="XDQ3001" s="357"/>
      <c r="XDR3001" s="81"/>
      <c r="XDS3001" s="173"/>
      <c r="XDT3001" s="741"/>
      <c r="XDU3001" s="137"/>
      <c r="XDV3001" s="583"/>
      <c r="XDW3001" s="538"/>
      <c r="XDX3001" s="565"/>
      <c r="XDY3001" s="357"/>
      <c r="XDZ3001" s="81"/>
      <c r="XEA3001" s="173"/>
      <c r="XEB3001" s="741"/>
      <c r="XEC3001" s="137"/>
      <c r="XED3001" s="583"/>
      <c r="XEE3001" s="538"/>
      <c r="XEF3001" s="565"/>
      <c r="XEG3001" s="357"/>
      <c r="XEH3001" s="81"/>
      <c r="XEI3001" s="173"/>
      <c r="XEJ3001" s="741"/>
      <c r="XEK3001" s="137"/>
      <c r="XEL3001" s="583"/>
      <c r="XEM3001" s="538"/>
      <c r="XEN3001" s="565"/>
      <c r="XEO3001" s="357"/>
      <c r="XEP3001" s="81"/>
      <c r="XEQ3001" s="173"/>
      <c r="XER3001" s="741"/>
      <c r="XES3001" s="137"/>
      <c r="XET3001" s="583"/>
      <c r="XEU3001" s="538"/>
      <c r="XEV3001" s="565"/>
      <c r="XEW3001" s="357"/>
      <c r="XEX3001" s="81"/>
      <c r="XEY3001" s="173"/>
      <c r="XEZ3001" s="741"/>
      <c r="XFA3001" s="137"/>
      <c r="XFB3001" s="583"/>
      <c r="XFC3001" s="538"/>
      <c r="XFD3001" s="565"/>
    </row>
    <row r="3002" spans="1:16384" ht="15" customHeight="1">
      <c r="B3002" s="81"/>
      <c r="C3002" s="173"/>
      <c r="D3002" s="248"/>
      <c r="E3002" s="137"/>
      <c r="F3002" s="172"/>
      <c r="I3002" s="316"/>
    </row>
    <row r="3003" spans="1:16384" ht="15" customHeight="1">
      <c r="B3003" s="81"/>
      <c r="C3003" s="173"/>
      <c r="D3003" s="248"/>
      <c r="E3003" s="137"/>
      <c r="F3003" s="172"/>
      <c r="I3003" s="316"/>
    </row>
    <row r="3004" spans="1:16384" ht="15" customHeight="1">
      <c r="B3004" s="81"/>
      <c r="C3004" s="173"/>
      <c r="D3004" s="248"/>
      <c r="E3004" s="137"/>
      <c r="F3004" s="172"/>
      <c r="I3004" s="316"/>
    </row>
    <row r="3005" spans="1:16384" ht="15" customHeight="1">
      <c r="B3005" s="81"/>
      <c r="C3005" s="173"/>
      <c r="D3005" s="248"/>
      <c r="E3005" s="137"/>
      <c r="F3005" s="172"/>
      <c r="I3005" s="316"/>
    </row>
    <row r="3006" spans="1:16384" ht="15" customHeight="1">
      <c r="B3006" s="81"/>
      <c r="C3006" s="173"/>
      <c r="D3006" s="248"/>
      <c r="E3006" s="137"/>
      <c r="F3006" s="172"/>
      <c r="I3006" s="316"/>
    </row>
    <row r="3007" spans="1:16384" ht="15" customHeight="1">
      <c r="B3007" s="81"/>
      <c r="C3007" s="173"/>
      <c r="D3007" s="248"/>
      <c r="E3007" s="137"/>
      <c r="F3007" s="172"/>
      <c r="I3007" s="316"/>
    </row>
    <row r="3008" spans="1:16384" ht="15" customHeight="1">
      <c r="B3008" s="81"/>
      <c r="C3008" s="173"/>
      <c r="D3008" s="248"/>
      <c r="E3008" s="137"/>
      <c r="F3008" s="172"/>
      <c r="I3008" s="316"/>
    </row>
    <row r="3009" spans="2:9" ht="15" customHeight="1">
      <c r="B3009" s="81"/>
      <c r="C3009" s="173"/>
      <c r="D3009" s="248"/>
      <c r="E3009" s="137"/>
      <c r="F3009" s="172"/>
      <c r="I3009" s="316"/>
    </row>
    <row r="3010" spans="2:9" ht="15" customHeight="1">
      <c r="B3010" s="81"/>
      <c r="C3010" s="173"/>
      <c r="D3010" s="248"/>
      <c r="E3010" s="137"/>
      <c r="F3010" s="172"/>
      <c r="I3010" s="316"/>
    </row>
    <row r="3011" spans="2:9" ht="15" customHeight="1">
      <c r="B3011" s="81"/>
      <c r="C3011" s="173"/>
      <c r="D3011" s="248"/>
      <c r="E3011" s="137"/>
      <c r="F3011" s="172"/>
      <c r="I3011" s="316"/>
    </row>
    <row r="3012" spans="2:9" ht="15" customHeight="1">
      <c r="B3012" s="81"/>
      <c r="C3012" s="173"/>
      <c r="D3012" s="248"/>
      <c r="E3012" s="137"/>
      <c r="F3012" s="172"/>
      <c r="I3012" s="316"/>
    </row>
    <row r="3013" spans="2:9" ht="15" customHeight="1">
      <c r="B3013" s="81"/>
      <c r="C3013" s="173"/>
      <c r="D3013" s="248"/>
      <c r="E3013" s="137"/>
      <c r="F3013" s="172"/>
      <c r="I3013" s="316"/>
    </row>
    <row r="3014" spans="2:9" ht="15" customHeight="1">
      <c r="B3014" s="81"/>
      <c r="C3014" s="173"/>
      <c r="D3014" s="248"/>
      <c r="E3014" s="137"/>
      <c r="F3014" s="172"/>
      <c r="I3014" s="316"/>
    </row>
    <row r="3015" spans="2:9" ht="15" customHeight="1">
      <c r="B3015" s="81"/>
      <c r="C3015" s="173"/>
      <c r="D3015" s="248"/>
      <c r="E3015" s="137"/>
      <c r="F3015" s="172"/>
      <c r="I3015" s="316"/>
    </row>
    <row r="3016" spans="2:9" ht="15" customHeight="1">
      <c r="B3016" s="81"/>
      <c r="C3016" s="173"/>
      <c r="D3016" s="248"/>
      <c r="E3016" s="137"/>
      <c r="F3016" s="172"/>
      <c r="I3016" s="316"/>
    </row>
    <row r="3017" spans="2:9" ht="15" customHeight="1">
      <c r="B3017" s="81"/>
      <c r="C3017" s="173"/>
      <c r="D3017" s="248"/>
      <c r="E3017" s="137"/>
      <c r="F3017" s="172"/>
      <c r="I3017" s="316"/>
    </row>
    <row r="3018" spans="2:9" ht="15" customHeight="1">
      <c r="B3018" s="81"/>
      <c r="C3018" s="173"/>
      <c r="D3018" s="248"/>
      <c r="E3018" s="137"/>
      <c r="F3018" s="172"/>
      <c r="I3018" s="316"/>
    </row>
    <row r="3019" spans="2:9" ht="15" customHeight="1">
      <c r="B3019" s="81"/>
      <c r="C3019" s="173"/>
      <c r="D3019" s="248"/>
      <c r="E3019" s="137"/>
      <c r="F3019" s="172"/>
      <c r="I3019" s="316"/>
    </row>
    <row r="3020" spans="2:9" ht="15" customHeight="1">
      <c r="B3020" s="81"/>
      <c r="C3020" s="173"/>
      <c r="D3020" s="248"/>
      <c r="E3020" s="137"/>
      <c r="F3020" s="172"/>
      <c r="I3020" s="316"/>
    </row>
    <row r="3021" spans="2:9" ht="15" customHeight="1">
      <c r="B3021" s="81"/>
      <c r="C3021" s="173"/>
      <c r="D3021" s="248"/>
      <c r="E3021" s="137"/>
      <c r="F3021" s="172"/>
      <c r="I3021" s="316"/>
    </row>
    <row r="3022" spans="2:9" ht="15" customHeight="1">
      <c r="B3022" s="81"/>
      <c r="C3022" s="173"/>
      <c r="D3022" s="248"/>
      <c r="E3022" s="137"/>
      <c r="F3022" s="172"/>
      <c r="I3022" s="316"/>
    </row>
    <row r="3023" spans="2:9" ht="15" customHeight="1">
      <c r="B3023" s="81"/>
      <c r="C3023" s="173"/>
      <c r="D3023" s="248"/>
      <c r="E3023" s="137"/>
      <c r="F3023" s="172"/>
      <c r="I3023" s="316"/>
    </row>
    <row r="3024" spans="2: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62" priority="875" operator="lessThan">
      <formula>0</formula>
    </cfRule>
  </conditionalFormatting>
  <conditionalFormatting sqref="F2430:F2448">
    <cfRule type="cellIs" dxfId="61" priority="855" operator="lessThan">
      <formula>0</formula>
    </cfRule>
  </conditionalFormatting>
  <conditionalFormatting sqref="F2450:F2688">
    <cfRule type="cellIs" dxfId="60" priority="811" operator="lessThan">
      <formula>0</formula>
    </cfRule>
  </conditionalFormatting>
  <conditionalFormatting sqref="F2690:F2711">
    <cfRule type="cellIs" dxfId="59" priority="756" operator="lessThan">
      <formula>0</formula>
    </cfRule>
  </conditionalFormatting>
  <conditionalFormatting sqref="F2714:F2773">
    <cfRule type="cellIs" dxfId="58" priority="576" operator="lessThan">
      <formula>0</formula>
    </cfRule>
  </conditionalFormatting>
  <conditionalFormatting sqref="F2775:F2858">
    <cfRule type="cellIs" dxfId="57" priority="333" operator="lessThan">
      <formula>0</formula>
    </cfRule>
  </conditionalFormatting>
  <conditionalFormatting sqref="F2861:F2863">
    <cfRule type="cellIs" dxfId="56" priority="321" operator="lessThan">
      <formula>0</formula>
    </cfRule>
  </conditionalFormatting>
  <conditionalFormatting sqref="F2865:F2932">
    <cfRule type="cellIs" dxfId="55" priority="93" operator="lessThan">
      <formula>0</formula>
    </cfRule>
  </conditionalFormatting>
  <conditionalFormatting sqref="F2935:F2944 F3002:F1048576">
    <cfRule type="cellIs" dxfId="54" priority="60" operator="lessThan">
      <formula>0</formula>
    </cfRule>
  </conditionalFormatting>
  <conditionalFormatting sqref="F2945">
    <cfRule type="cellIs" dxfId="53" priority="59" operator="lessThan">
      <formula>0</formula>
    </cfRule>
  </conditionalFormatting>
  <conditionalFormatting sqref="F2946">
    <cfRule type="cellIs" dxfId="52" priority="58" operator="lessThan">
      <formula>0</formula>
    </cfRule>
  </conditionalFormatting>
  <conditionalFormatting sqref="F2947">
    <cfRule type="cellIs" dxfId="51" priority="57" operator="lessThan">
      <formula>0</formula>
    </cfRule>
  </conditionalFormatting>
  <conditionalFormatting sqref="F2948">
    <cfRule type="cellIs" dxfId="50" priority="55" operator="lessThan">
      <formula>0</formula>
    </cfRule>
  </conditionalFormatting>
  <conditionalFormatting sqref="F2950">
    <cfRule type="cellIs" dxfId="49" priority="54" operator="lessThan">
      <formula>0</formula>
    </cfRule>
  </conditionalFormatting>
  <conditionalFormatting sqref="F2951">
    <cfRule type="cellIs" dxfId="48" priority="53" operator="lessThan">
      <formula>0</formula>
    </cfRule>
  </conditionalFormatting>
  <conditionalFormatting sqref="F2952">
    <cfRule type="cellIs" dxfId="47" priority="52" operator="lessThan">
      <formula>0</formula>
    </cfRule>
  </conditionalFormatting>
  <conditionalFormatting sqref="F2953">
    <cfRule type="cellIs" dxfId="46" priority="51" operator="lessThan">
      <formula>0</formula>
    </cfRule>
  </conditionalFormatting>
  <conditionalFormatting sqref="F2955">
    <cfRule type="cellIs" dxfId="45" priority="49" operator="lessThan">
      <formula>0</formula>
    </cfRule>
  </conditionalFormatting>
  <conditionalFormatting sqref="F2956">
    <cfRule type="cellIs" dxfId="44" priority="48" operator="lessThan">
      <formula>0</formula>
    </cfRule>
  </conditionalFormatting>
  <conditionalFormatting sqref="F2957">
    <cfRule type="cellIs" dxfId="43" priority="47" operator="lessThan">
      <formula>0</formula>
    </cfRule>
  </conditionalFormatting>
  <conditionalFormatting sqref="F2958">
    <cfRule type="cellIs" dxfId="42" priority="46" operator="lessThan">
      <formula>0</formula>
    </cfRule>
  </conditionalFormatting>
  <conditionalFormatting sqref="F2959">
    <cfRule type="cellIs" dxfId="41" priority="45" operator="lessThan">
      <formula>0</formula>
    </cfRule>
  </conditionalFormatting>
  <conditionalFormatting sqref="F2960">
    <cfRule type="cellIs" dxfId="40" priority="43" operator="lessThan">
      <formula>0</formula>
    </cfRule>
  </conditionalFormatting>
  <conditionalFormatting sqref="F2961">
    <cfRule type="cellIs" dxfId="39" priority="42" operator="lessThan">
      <formula>0</formula>
    </cfRule>
  </conditionalFormatting>
  <conditionalFormatting sqref="F2962">
    <cfRule type="cellIs" dxfId="38" priority="41" operator="lessThan">
      <formula>0</formula>
    </cfRule>
  </conditionalFormatting>
  <conditionalFormatting sqref="F2963">
    <cfRule type="cellIs" dxfId="37" priority="40" operator="lessThan">
      <formula>0</formula>
    </cfRule>
  </conditionalFormatting>
  <conditionalFormatting sqref="F2964">
    <cfRule type="cellIs" dxfId="36" priority="39" operator="lessThan">
      <formula>0</formula>
    </cfRule>
  </conditionalFormatting>
  <conditionalFormatting sqref="F2965">
    <cfRule type="cellIs" dxfId="35" priority="38" operator="lessThan">
      <formula>0</formula>
    </cfRule>
  </conditionalFormatting>
  <conditionalFormatting sqref="F2966">
    <cfRule type="cellIs" dxfId="34" priority="37" operator="lessThan">
      <formula>0</formula>
    </cfRule>
  </conditionalFormatting>
  <conditionalFormatting sqref="F2967">
    <cfRule type="cellIs" dxfId="33" priority="36" operator="lessThan">
      <formula>0</formula>
    </cfRule>
  </conditionalFormatting>
  <conditionalFormatting sqref="F2968">
    <cfRule type="cellIs" dxfId="32" priority="35" operator="lessThan">
      <formula>0</formula>
    </cfRule>
  </conditionalFormatting>
  <conditionalFormatting sqref="F2970">
    <cfRule type="cellIs" dxfId="31" priority="34" operator="lessThan">
      <formula>0</formula>
    </cfRule>
  </conditionalFormatting>
  <conditionalFormatting sqref="F2971">
    <cfRule type="cellIs" dxfId="30" priority="33" operator="lessThan">
      <formula>0</formula>
    </cfRule>
  </conditionalFormatting>
  <conditionalFormatting sqref="F2972">
    <cfRule type="cellIs" dxfId="29" priority="32" operator="lessThan">
      <formula>0</formula>
    </cfRule>
  </conditionalFormatting>
  <conditionalFormatting sqref="F2973">
    <cfRule type="cellIs" dxfId="28" priority="31" operator="lessThan">
      <formula>0</formula>
    </cfRule>
  </conditionalFormatting>
  <conditionalFormatting sqref="F2974">
    <cfRule type="cellIs" dxfId="27" priority="30" operator="lessThan">
      <formula>0</formula>
    </cfRule>
  </conditionalFormatting>
  <conditionalFormatting sqref="F2975">
    <cfRule type="cellIs" dxfId="26" priority="29" operator="lessThan">
      <formula>0</formula>
    </cfRule>
  </conditionalFormatting>
  <conditionalFormatting sqref="F2976">
    <cfRule type="cellIs" dxfId="25" priority="28" operator="lessThan">
      <formula>0</formula>
    </cfRule>
  </conditionalFormatting>
  <conditionalFormatting sqref="F2977">
    <cfRule type="cellIs" dxfId="24" priority="26" operator="lessThan">
      <formula>0</formula>
    </cfRule>
  </conditionalFormatting>
  <conditionalFormatting sqref="F2978">
    <cfRule type="cellIs" dxfId="23" priority="25" operator="lessThan">
      <formula>0</formula>
    </cfRule>
  </conditionalFormatting>
  <conditionalFormatting sqref="F2979">
    <cfRule type="cellIs" dxfId="22" priority="24" operator="lessThan">
      <formula>0</formula>
    </cfRule>
  </conditionalFormatting>
  <conditionalFormatting sqref="F2980">
    <cfRule type="cellIs" dxfId="21" priority="23" operator="lessThan">
      <formula>0</formula>
    </cfRule>
  </conditionalFormatting>
  <conditionalFormatting sqref="F2981">
    <cfRule type="cellIs" dxfId="20" priority="22" operator="lessThan">
      <formula>0</formula>
    </cfRule>
  </conditionalFormatting>
  <conditionalFormatting sqref="F2982">
    <cfRule type="cellIs" dxfId="19" priority="21" operator="lessThan">
      <formula>0</formula>
    </cfRule>
  </conditionalFormatting>
  <conditionalFormatting sqref="F2983">
    <cfRule type="cellIs" dxfId="18" priority="20" operator="lessThan">
      <formula>0</formula>
    </cfRule>
  </conditionalFormatting>
  <conditionalFormatting sqref="F2984">
    <cfRule type="cellIs" dxfId="17" priority="19" operator="lessThan">
      <formula>0</formula>
    </cfRule>
  </conditionalFormatting>
  <conditionalFormatting sqref="F2985">
    <cfRule type="cellIs" dxfId="16" priority="18" operator="lessThan">
      <formula>0</formula>
    </cfRule>
  </conditionalFormatting>
  <conditionalFormatting sqref="F2986">
    <cfRule type="cellIs" dxfId="15" priority="17" operator="lessThan">
      <formula>0</formula>
    </cfRule>
  </conditionalFormatting>
  <conditionalFormatting sqref="F2987">
    <cfRule type="cellIs" dxfId="14" priority="16" operator="lessThan">
      <formula>0</formula>
    </cfRule>
  </conditionalFormatting>
  <conditionalFormatting sqref="F2988">
    <cfRule type="cellIs" dxfId="13" priority="15" operator="lessThan">
      <formula>0</formula>
    </cfRule>
  </conditionalFormatting>
  <conditionalFormatting sqref="F2989">
    <cfRule type="cellIs" dxfId="12" priority="14" operator="lessThan">
      <formula>0</formula>
    </cfRule>
  </conditionalFormatting>
  <conditionalFormatting sqref="F2990">
    <cfRule type="cellIs" dxfId="11" priority="13" operator="lessThan">
      <formula>0</formula>
    </cfRule>
  </conditionalFormatting>
  <conditionalFormatting sqref="F2991">
    <cfRule type="cellIs" dxfId="10" priority="12" operator="lessThan">
      <formula>0</formula>
    </cfRule>
  </conditionalFormatting>
  <conditionalFormatting sqref="F2992">
    <cfRule type="cellIs" dxfId="9" priority="11" operator="lessThan">
      <formula>0</formula>
    </cfRule>
  </conditionalFormatting>
  <conditionalFormatting sqref="F2993">
    <cfRule type="cellIs" dxfId="8" priority="10" operator="lessThan">
      <formula>0</formula>
    </cfRule>
  </conditionalFormatting>
  <conditionalFormatting sqref="F2994">
    <cfRule type="cellIs" dxfId="7" priority="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6" priority="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5" priority="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4" priority="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 priority="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 priority="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 priority="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J94" sqref="J94"/>
    </sheetView>
  </sheetViews>
  <sheetFormatPr defaultColWidth="8.8984375" defaultRowHeight="15" customHeight="1"/>
  <cols>
    <col min="1" max="1" width="10.3984375" style="57" customWidth="1"/>
    <col min="2" max="6" width="8.796875" style="44" customWidth="1"/>
    <col min="7" max="7" width="11" style="44" bestFit="1" customWidth="1"/>
    <col min="8" max="14" width="8.796875" style="44" customWidth="1"/>
    <col min="15" max="16384" width="8.8984375" style="44"/>
  </cols>
  <sheetData>
    <row r="1" spans="1:14" ht="18.75" customHeight="1">
      <c r="A1" s="54" t="s">
        <v>120</v>
      </c>
      <c r="G1" s="693"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2079.5625</v>
      </c>
      <c r="I37" s="400"/>
      <c r="J37" s="543"/>
      <c r="K37" s="517"/>
      <c r="L37" s="543"/>
      <c r="M37" s="553"/>
      <c r="N37" s="389">
        <f>AVERAGE(B37:M37)</f>
        <v>2122.344380607316</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-38.797500000000127</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1316.41</v>
      </c>
      <c r="I60" s="400"/>
      <c r="J60" s="543"/>
      <c r="K60" s="517"/>
      <c r="L60" s="543"/>
      <c r="M60" s="553"/>
      <c r="N60" s="389">
        <f>AVERAGE(B60:M60)</f>
        <v>1308.6985714285715</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7.040000000000191</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1303.69</v>
      </c>
      <c r="I83" s="400"/>
      <c r="J83" s="543"/>
      <c r="K83" s="517"/>
      <c r="L83" s="543"/>
      <c r="M83" s="553"/>
      <c r="N83" s="389">
        <f>AVERAGE(B83:M83)</f>
        <v>1296.0485714285714</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6.9800000000000182</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1427.76</v>
      </c>
      <c r="I93" s="400"/>
      <c r="J93" s="543"/>
      <c r="K93" s="517"/>
      <c r="L93" s="543"/>
      <c r="M93" s="553"/>
      <c r="N93" s="389">
        <f>AVERAGE(B93:M93)</f>
        <v>1403.8385714285716</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21.779999999999973</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28506.25</v>
      </c>
      <c r="I111" s="400"/>
      <c r="J111" s="543"/>
      <c r="K111" s="517"/>
      <c r="L111" s="543"/>
      <c r="M111" s="553"/>
      <c r="N111" s="389">
        <f>AVERAGE(B111:M111)</f>
        <v>26632.771888987481</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1243.5200000000004</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898" t="s">
        <v>201</v>
      </c>
      <c r="B3" s="898"/>
      <c r="C3" s="898"/>
      <c r="D3" s="898"/>
      <c r="E3" s="898"/>
      <c r="F3" s="898"/>
      <c r="G3" s="898"/>
      <c r="H3" s="898"/>
      <c r="I3" s="898"/>
    </row>
    <row r="5" spans="1:9" ht="18"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2023-07-12T23:41:10Z</dcterms:modified>
  <cp:category/>
  <cp:contentStatus/>
</cp:coreProperties>
</file>