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8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\"/>
    </mc:Choice>
  </mc:AlternateContent>
  <xr:revisionPtr revIDLastSave="0" documentId="13_ncr:1_{AD5A3FD2-4BD8-44F7-A82F-B0E3948ED4C3}" xr6:coauthVersionLast="36" xr6:coauthVersionMax="36" xr10:uidLastSave="{00000000-0000-0000-0000-000000000000}"/>
  <bookViews>
    <workbookView xWindow="0" yWindow="0" windowWidth="26070" windowHeight="11040" xr2:uid="{00000000-000D-0000-FFFF-FFFF00000000}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91029"/>
</workbook>
</file>

<file path=xl/calcChain.xml><?xml version="1.0" encoding="utf-8"?>
<calcChain xmlns="http://schemas.openxmlformats.org/spreadsheetml/2006/main">
  <c r="Q6673" i="6" l="1"/>
  <c r="W6673" i="6" s="1"/>
  <c r="H2966" i="17"/>
  <c r="G2966" i="17"/>
  <c r="F2966" i="17"/>
  <c r="E2966" i="17"/>
  <c r="X6673" i="6"/>
  <c r="O6673" i="6"/>
  <c r="N6673" i="6"/>
  <c r="M6673" i="6"/>
  <c r="I6673" i="6"/>
  <c r="X6672" i="6" l="1"/>
  <c r="W6672" i="6"/>
  <c r="Q6672" i="6"/>
  <c r="M6672" i="6"/>
  <c r="I6672" i="6"/>
  <c r="F2965" i="17"/>
  <c r="E2965" i="17"/>
  <c r="Q6671" i="6" l="1"/>
  <c r="F2964" i="17" l="1"/>
  <c r="E2964" i="17"/>
  <c r="X6671" i="6"/>
  <c r="W6671" i="6"/>
  <c r="M6671" i="6"/>
  <c r="I6671" i="6"/>
  <c r="Q6670" i="6" l="1"/>
  <c r="F2963" i="17" l="1"/>
  <c r="E2963" i="17"/>
  <c r="X6670" i="6"/>
  <c r="W6670" i="6"/>
  <c r="M6670" i="6"/>
  <c r="I6670" i="6"/>
  <c r="W6669" i="6" l="1"/>
  <c r="Q6669" i="6"/>
  <c r="F2962" i="17" l="1"/>
  <c r="E2962" i="17"/>
  <c r="X6669" i="6"/>
  <c r="I6669" i="6"/>
  <c r="M6669" i="6"/>
  <c r="W6668" i="6" l="1"/>
  <c r="Q6668" i="6"/>
  <c r="F2961" i="17" l="1"/>
  <c r="E2961" i="17"/>
  <c r="X6668" i="6"/>
  <c r="I6668" i="6"/>
  <c r="M6668" i="6"/>
  <c r="W6667" i="6" l="1"/>
  <c r="Q6667" i="6"/>
  <c r="F2960" i="17" l="1"/>
  <c r="E2960" i="17"/>
  <c r="X6667" i="6"/>
  <c r="I6667" i="6"/>
  <c r="M6667" i="6"/>
  <c r="W6666" i="6" l="1"/>
  <c r="Q6666" i="6"/>
  <c r="F2959" i="17" l="1"/>
  <c r="E2959" i="17"/>
  <c r="X6666" i="6"/>
  <c r="I6666" i="6"/>
  <c r="M6666" i="6"/>
  <c r="W6665" i="6" l="1"/>
  <c r="Q6665" i="6"/>
  <c r="F2955" i="17"/>
  <c r="F2958" i="17"/>
  <c r="E2958" i="17"/>
  <c r="X6665" i="6"/>
  <c r="I6665" i="6"/>
  <c r="O6654" i="6"/>
  <c r="N6654" i="6"/>
  <c r="M6665" i="6"/>
  <c r="Q6664" i="6" l="1"/>
  <c r="F2957" i="17" l="1"/>
  <c r="E2957" i="17"/>
  <c r="X6664" i="6"/>
  <c r="W6664" i="6"/>
  <c r="M6664" i="6"/>
  <c r="I6664" i="6"/>
  <c r="F2956" i="17" l="1"/>
  <c r="E2956" i="17"/>
  <c r="I6663" i="6"/>
  <c r="Q6663" i="6"/>
  <c r="W6663" i="6" s="1"/>
  <c r="X6663" i="6"/>
  <c r="M6663" i="6"/>
  <c r="Q6662" i="6" l="1"/>
  <c r="W6662" i="6" s="1"/>
  <c r="X6661" i="6" l="1"/>
  <c r="E2955" i="17"/>
  <c r="X6662" i="6"/>
  <c r="M6662" i="6"/>
  <c r="I6662" i="6"/>
  <c r="Q6661" i="6" l="1"/>
  <c r="W6661" i="6" l="1"/>
  <c r="Q6660" i="6" l="1"/>
  <c r="Q6659" i="6" l="1"/>
  <c r="I2952" i="17"/>
  <c r="F2953" i="17"/>
  <c r="E2953" i="17"/>
  <c r="F2952" i="17"/>
  <c r="E2952" i="17"/>
  <c r="P6659" i="6"/>
  <c r="X6659" i="6" s="1"/>
  <c r="X6660" i="6"/>
  <c r="W6660" i="6"/>
  <c r="M6660" i="6"/>
  <c r="I6660" i="6"/>
  <c r="M6659" i="6"/>
  <c r="I6659" i="6"/>
  <c r="W6659" i="6" l="1"/>
  <c r="Q6658" i="6"/>
  <c r="W6658" i="6" s="1"/>
  <c r="F2950" i="17" l="1"/>
  <c r="F2951" i="17"/>
  <c r="E2951" i="17"/>
  <c r="I6658" i="6"/>
  <c r="M6658" i="6"/>
  <c r="X6658" i="6"/>
  <c r="H2948" i="17" l="1"/>
  <c r="G2948" i="17"/>
  <c r="O6633" i="6"/>
  <c r="N6633" i="6"/>
  <c r="X6656" i="6"/>
  <c r="X6657" i="6"/>
  <c r="Q6657" i="6"/>
  <c r="W6657" i="6" s="1"/>
  <c r="E2950" i="17"/>
  <c r="I6654" i="6"/>
  <c r="I6657" i="6"/>
  <c r="M6657" i="6"/>
  <c r="E133" i="10" l="1"/>
  <c r="E94" i="10"/>
  <c r="E84" i="10"/>
  <c r="E61" i="10"/>
  <c r="N132" i="10"/>
  <c r="N93" i="10"/>
  <c r="N83" i="10"/>
  <c r="N60" i="10"/>
  <c r="V6655" i="6"/>
  <c r="X6655" i="6" s="1"/>
  <c r="D38" i="10"/>
  <c r="N37" i="10"/>
  <c r="D4112" i="13"/>
  <c r="D4111" i="13"/>
  <c r="D4110" i="13"/>
  <c r="D4109" i="13"/>
  <c r="D4108" i="13"/>
  <c r="D4107" i="13"/>
  <c r="D4106" i="13"/>
  <c r="D4105" i="13"/>
  <c r="E4112" i="13" s="1"/>
  <c r="E38" i="10" l="1"/>
  <c r="Q6656" i="6"/>
  <c r="W6656" i="6" s="1"/>
  <c r="X6654" i="6" l="1"/>
  <c r="F2948" i="17"/>
  <c r="E2948" i="17"/>
  <c r="M6654" i="6"/>
  <c r="Q6653" i="6" l="1"/>
  <c r="W6653" i="6" s="1"/>
  <c r="F2947" i="17" l="1"/>
  <c r="E2947" i="17"/>
  <c r="X6653" i="6"/>
  <c r="M6653" i="6"/>
  <c r="I6653" i="6"/>
  <c r="Q6652" i="6" l="1"/>
  <c r="F2946" i="17" l="1"/>
  <c r="E2946" i="17"/>
  <c r="X6652" i="6"/>
  <c r="W6652" i="6"/>
  <c r="M6652" i="6"/>
  <c r="I6652" i="6"/>
  <c r="Q6651" i="6" l="1"/>
  <c r="F2945" i="17" l="1"/>
  <c r="E2945" i="17"/>
  <c r="X6651" i="6"/>
  <c r="W6651" i="6"/>
  <c r="M6651" i="6"/>
  <c r="I6651" i="6"/>
  <c r="Q6650" i="6" l="1"/>
  <c r="W6650" i="6" s="1"/>
  <c r="F2944" i="17" l="1"/>
  <c r="E2944" i="17"/>
  <c r="X6650" i="6"/>
  <c r="M6650" i="6"/>
  <c r="I6650" i="6"/>
  <c r="Q6649" i="6" l="1"/>
  <c r="W6649" i="6" s="1"/>
  <c r="Q6648" i="6" l="1"/>
  <c r="F2943" i="17" l="1"/>
  <c r="E2943" i="17"/>
  <c r="X6649" i="6"/>
  <c r="M6649" i="6"/>
  <c r="I6649" i="6"/>
  <c r="W6648" i="6" l="1"/>
  <c r="F2942" i="17"/>
  <c r="E2942" i="17"/>
  <c r="X6648" i="6"/>
  <c r="M6648" i="6"/>
  <c r="I6648" i="6"/>
  <c r="Q6647" i="6" l="1"/>
  <c r="W6647" i="6" s="1"/>
  <c r="F2941" i="17"/>
  <c r="E2941" i="17"/>
  <c r="X6647" i="6"/>
  <c r="M6647" i="6"/>
  <c r="I6647" i="6"/>
  <c r="Q6646" i="6" l="1"/>
  <c r="F2940" i="17" l="1"/>
  <c r="E2940" i="17"/>
  <c r="M6646" i="6"/>
  <c r="X6646" i="6"/>
  <c r="W6646" i="6"/>
  <c r="I6646" i="6"/>
  <c r="Q6645" i="6" l="1"/>
  <c r="W6645" i="6" s="1"/>
  <c r="F2939" i="17"/>
  <c r="E2939" i="17"/>
  <c r="X6645" i="6"/>
  <c r="M6645" i="6"/>
  <c r="I6645" i="6"/>
  <c r="Q6644" i="6" l="1"/>
  <c r="F2938" i="17" l="1"/>
  <c r="E2938" i="17"/>
  <c r="X6644" i="6"/>
  <c r="W6644" i="6"/>
  <c r="M6644" i="6"/>
  <c r="I6644" i="6"/>
  <c r="Q6643" i="6" l="1"/>
  <c r="F2937" i="17" l="1"/>
  <c r="E2937" i="17"/>
  <c r="W6643" i="6"/>
  <c r="X6643" i="6"/>
  <c r="I6643" i="6"/>
  <c r="M6643" i="6"/>
  <c r="Q6642" i="6" l="1"/>
  <c r="W6642" i="6" s="1"/>
  <c r="F2935" i="17" l="1"/>
  <c r="F2936" i="17"/>
  <c r="E2936" i="17"/>
  <c r="X6642" i="6"/>
  <c r="M6642" i="6"/>
  <c r="I6642" i="6"/>
  <c r="Q6641" i="6" l="1"/>
  <c r="X6641" i="6" l="1"/>
  <c r="W6641" i="6"/>
  <c r="I6641" i="6"/>
  <c r="E2935" i="17"/>
  <c r="M6641" i="6"/>
  <c r="Q6640" i="6" l="1"/>
  <c r="W6640" i="6" s="1"/>
  <c r="X6640" i="6" l="1"/>
  <c r="X6639" i="6" l="1"/>
  <c r="Q6639" i="6"/>
  <c r="W6639" i="6" s="1"/>
  <c r="Q6638" i="6" l="1"/>
  <c r="W6638" i="6" s="1"/>
  <c r="F2932" i="17" l="1"/>
  <c r="E2932" i="17"/>
  <c r="I6638" i="6"/>
  <c r="X6638" i="6"/>
  <c r="M6638" i="6"/>
  <c r="Q6637" i="6" l="1"/>
  <c r="I6637" i="6" l="1"/>
  <c r="F2931" i="17" l="1"/>
  <c r="E2931" i="17"/>
  <c r="X6637" i="6"/>
  <c r="M6637" i="6"/>
  <c r="Q6636" i="6" l="1"/>
  <c r="W6636" i="6" s="1"/>
  <c r="F2930" i="17" l="1"/>
  <c r="E2930" i="17"/>
  <c r="X6636" i="6"/>
  <c r="M6636" i="6"/>
  <c r="I6636" i="6"/>
  <c r="Q6635" i="6" l="1"/>
  <c r="O5293" i="6" l="1"/>
  <c r="O6609" i="6" l="1"/>
  <c r="H2928" i="17"/>
  <c r="G2928" i="17"/>
  <c r="D111" i="10" s="1"/>
  <c r="N111" i="10" l="1"/>
  <c r="E112" i="10"/>
  <c r="F2929" i="17"/>
  <c r="E2929" i="17"/>
  <c r="X6635" i="6"/>
  <c r="W6635" i="6"/>
  <c r="M6635" i="6"/>
  <c r="I6635" i="6"/>
  <c r="V6634" i="6"/>
  <c r="X6634" i="6" s="1"/>
  <c r="D133" i="10" l="1"/>
  <c r="C133" i="10"/>
  <c r="D4104" i="13"/>
  <c r="D4103" i="13"/>
  <c r="D4102" i="13"/>
  <c r="D4101" i="13"/>
  <c r="D4100" i="13"/>
  <c r="D4099" i="13"/>
  <c r="D4098" i="13"/>
  <c r="D4097" i="13"/>
  <c r="D4096" i="13"/>
  <c r="D4095" i="13"/>
  <c r="E4104" i="13" l="1"/>
  <c r="D94" i="10"/>
  <c r="D61" i="10"/>
  <c r="D112" i="10"/>
  <c r="D84" i="10"/>
  <c r="C38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Q6627" i="6"/>
  <c r="W6627" i="6" s="1"/>
  <c r="X6627" i="6"/>
  <c r="M6627" i="6"/>
  <c r="I6627" i="6"/>
  <c r="Q6626" i="6" l="1"/>
  <c r="W6626" i="6" s="1"/>
  <c r="F2921" i="17" l="1"/>
  <c r="E2921" i="17"/>
  <c r="X6626" i="6"/>
  <c r="I6626" i="6"/>
  <c r="M6626" i="6"/>
  <c r="Q6625" i="6" l="1"/>
  <c r="W6625" i="6" s="1"/>
  <c r="F2920" i="17" l="1"/>
  <c r="E2920" i="17"/>
  <c r="X6625" i="6"/>
  <c r="I6625" i="6"/>
  <c r="M6625" i="6"/>
  <c r="Q6624" i="6" l="1"/>
  <c r="W6624" i="6" s="1"/>
  <c r="F2919" i="17"/>
  <c r="E2919" i="17"/>
  <c r="X6624" i="6"/>
  <c r="I6624" i="6"/>
  <c r="M6624" i="6"/>
  <c r="N92" i="10" l="1"/>
  <c r="N59" i="10"/>
  <c r="N82" i="10"/>
  <c r="C61" i="10"/>
  <c r="Q6623" i="6"/>
  <c r="W6623" i="6" s="1"/>
  <c r="F2918" i="17" l="1"/>
  <c r="E2918" i="17"/>
  <c r="X6623" i="6"/>
  <c r="M6623" i="6"/>
  <c r="I6623" i="6"/>
  <c r="Q6622" i="6" l="1"/>
  <c r="W6622" i="6" s="1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Q6612" i="6" l="1"/>
  <c r="W6612" i="6" s="1"/>
  <c r="I6612" i="6" l="1"/>
  <c r="X6612" i="6"/>
  <c r="F2907" i="17"/>
  <c r="E2907" i="17"/>
  <c r="M6612" i="6"/>
  <c r="D4094" i="13" l="1"/>
  <c r="D4093" i="13"/>
  <c r="D4092" i="13"/>
  <c r="D4091" i="13"/>
  <c r="D4090" i="13"/>
  <c r="D4089" i="13"/>
  <c r="D4088" i="13"/>
  <c r="D4087" i="13"/>
  <c r="E4094" i="13" l="1"/>
  <c r="C112" i="10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N6609" i="6"/>
  <c r="V6610" i="6"/>
  <c r="F2905" i="17"/>
  <c r="E2905" i="17"/>
  <c r="X6609" i="6"/>
  <c r="I6609" i="6"/>
  <c r="M6609" i="6"/>
  <c r="X6610" i="6" l="1"/>
  <c r="F2904" i="17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 s="1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104" i="13" l="1"/>
  <c r="F4112" i="13"/>
  <c r="F4094" i="13"/>
  <c r="E4086" i="13"/>
  <c r="F4086" i="13"/>
  <c r="B61" i="10"/>
  <c r="B112" i="10"/>
  <c r="B94" i="10"/>
  <c r="B84" i="10"/>
  <c r="B38" i="10"/>
  <c r="Q6588" i="6" l="1"/>
  <c r="V6589" i="6" l="1"/>
  <c r="X6589" i="6" s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D4078" i="13" l="1"/>
  <c r="D4077" i="13"/>
  <c r="D4076" i="13"/>
  <c r="D4075" i="13"/>
  <c r="D4074" i="13"/>
  <c r="D4073" i="13"/>
  <c r="D4072" i="13"/>
  <c r="D4071" i="13"/>
  <c r="D4070" i="13"/>
  <c r="E4078" i="13" l="1"/>
  <c r="H2863" i="17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W6546" i="6" s="1"/>
  <c r="F2844" i="17"/>
  <c r="E2844" i="17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D4060" i="13" l="1"/>
  <c r="D4059" i="13"/>
  <c r="D4058" i="13"/>
  <c r="D4057" i="13"/>
  <c r="D4056" i="13"/>
  <c r="D4055" i="13"/>
  <c r="D4054" i="13"/>
  <c r="D4053" i="13"/>
  <c r="E4060" i="13" s="1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D4052" i="13" l="1"/>
  <c r="D4051" i="13"/>
  <c r="D4050" i="13"/>
  <c r="D4049" i="13"/>
  <c r="D4048" i="13"/>
  <c r="D4047" i="13"/>
  <c r="D4046" i="13"/>
  <c r="D4045" i="13"/>
  <c r="D4044" i="13"/>
  <c r="E4052" i="13" l="1"/>
  <c r="G2798" i="17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D4043" i="13" l="1"/>
  <c r="D4042" i="13"/>
  <c r="D4041" i="13"/>
  <c r="D4040" i="13"/>
  <c r="D4039" i="13"/>
  <c r="D4038" i="13"/>
  <c r="D4037" i="13"/>
  <c r="D4036" i="13"/>
  <c r="D4035" i="13"/>
  <c r="E4043" i="13" l="1"/>
  <c r="F2777" i="17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W6448" i="6" s="1"/>
  <c r="F2751" i="17"/>
  <c r="E2751" i="17"/>
  <c r="V6429" i="6"/>
  <c r="X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D4007" i="13" l="1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E4025" i="13" l="1"/>
  <c r="Q6430" i="6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D4003" i="13" l="1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E4003" i="13" l="1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W6402" i="6" s="1"/>
  <c r="I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D3981" i="13" l="1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E3981" i="13" l="1"/>
  <c r="Q6382" i="6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 s="1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 s="1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D3939" i="13" l="1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E3960" i="13" l="1"/>
  <c r="D131" i="10" s="1"/>
  <c r="V6337" i="6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M6343" i="6"/>
  <c r="F2650" i="17"/>
  <c r="E2650" i="17"/>
  <c r="I2650" i="17"/>
  <c r="P6343" i="6"/>
  <c r="V6361" i="6" s="1"/>
  <c r="X6361" i="6" s="1"/>
  <c r="I6343" i="6"/>
  <c r="X6343" i="6" l="1"/>
  <c r="W6343" i="6"/>
  <c r="Q6342" i="6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E3937" i="13" l="1"/>
  <c r="C131" i="10" s="1"/>
  <c r="N131" i="10" s="1"/>
  <c r="Q6338" i="6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F4078" i="13" l="1"/>
  <c r="F4069" i="13"/>
  <c r="F4060" i="13"/>
  <c r="F4052" i="13"/>
  <c r="F4043" i="13"/>
  <c r="F4034" i="13"/>
  <c r="F4025" i="13"/>
  <c r="F4003" i="13"/>
  <c r="F3981" i="13"/>
  <c r="F3960" i="13"/>
  <c r="E3917" i="13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W6293" i="6" s="1"/>
  <c r="F2603" i="17"/>
  <c r="E2603" i="17"/>
  <c r="X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W6146" i="6" s="1"/>
  <c r="D3755" i="13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 s="1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 s="1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W5982" i="6" s="1"/>
  <c r="F2305" i="17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 s="1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 s="1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 s="1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W5846" i="6" s="1"/>
  <c r="X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 s="1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W5780" i="6" s="1"/>
  <c r="X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 s="1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O39" i="22" s="1"/>
  <c r="P39" i="22" s="1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R4117" i="6" s="1"/>
  <c r="S4117" i="6" s="1"/>
  <c r="T4117" i="6" s="1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R4109" i="6" s="1"/>
  <c r="S4109" i="6" s="1"/>
  <c r="T4109" i="6" s="1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R4106" i="6" s="1"/>
  <c r="S4106" i="6" s="1"/>
  <c r="T4106" i="6" s="1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R4095" i="6" s="1"/>
  <c r="S4095" i="6" s="1"/>
  <c r="T4095" i="6" s="1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R4092" i="6" s="1"/>
  <c r="S4092" i="6" s="1"/>
  <c r="T4092" i="6" s="1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W4090" i="6" s="1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W4085" i="6" s="1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R4082" i="6" s="1"/>
  <c r="F489" i="17"/>
  <c r="M4082" i="6"/>
  <c r="I4082" i="6"/>
  <c r="F488" i="17"/>
  <c r="Q4081" i="6"/>
  <c r="W4081" i="6" s="1"/>
  <c r="M4081" i="6"/>
  <c r="I4081" i="6"/>
  <c r="D4081" i="6"/>
  <c r="D1780" i="13"/>
  <c r="D1779" i="13"/>
  <c r="D4079" i="6"/>
  <c r="D4080" i="6"/>
  <c r="Q4080" i="6"/>
  <c r="R4080" i="6" s="1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R4077" i="6" s="1"/>
  <c r="S4077" i="6" s="1"/>
  <c r="T4077" i="6" s="1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R4072" i="6" s="1"/>
  <c r="S4072" i="6" s="1"/>
  <c r="T4072" i="6" s="1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W4070" i="6" s="1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R4064" i="6" s="1"/>
  <c r="S4064" i="6" s="1"/>
  <c r="T4064" i="6" s="1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R4057" i="6" s="1"/>
  <c r="S4057" i="6" s="1"/>
  <c r="T4057" i="6" s="1"/>
  <c r="M4057" i="6"/>
  <c r="I4057" i="6"/>
  <c r="D4057" i="6"/>
  <c r="Q4056" i="6"/>
  <c r="R4056" i="6" s="1"/>
  <c r="S4056" i="6" s="1"/>
  <c r="T4056" i="6" s="1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R4046" i="6" s="1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R4037" i="6" s="1"/>
  <c r="S4037" i="6" s="1"/>
  <c r="T4037" i="6" s="1"/>
  <c r="F447" i="17"/>
  <c r="M4038" i="6"/>
  <c r="F446" i="17"/>
  <c r="D1738" i="13"/>
  <c r="I4037" i="6"/>
  <c r="D4037" i="6"/>
  <c r="M4037" i="6"/>
  <c r="D1737" i="13"/>
  <c r="Q4036" i="6"/>
  <c r="R4036" i="6" s="1"/>
  <c r="S4036" i="6" s="1"/>
  <c r="I4036" i="6"/>
  <c r="D4036" i="6"/>
  <c r="F445" i="17"/>
  <c r="M4036" i="6"/>
  <c r="F444" i="17"/>
  <c r="D1736" i="13"/>
  <c r="Q4035" i="6"/>
  <c r="R4035" i="6" s="1"/>
  <c r="M4035" i="6"/>
  <c r="I4035" i="6"/>
  <c r="D4035" i="6"/>
  <c r="Q4034" i="6"/>
  <c r="R4034" i="6" s="1"/>
  <c r="S4034" i="6" s="1"/>
  <c r="T4034" i="6" s="1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W4031" i="6" s="1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R4027" i="6" s="1"/>
  <c r="S4027" i="6" s="1"/>
  <c r="T4027" i="6" s="1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R4021" i="6" s="1"/>
  <c r="S4021" i="6" s="1"/>
  <c r="T4021" i="6" s="1"/>
  <c r="I4021" i="6"/>
  <c r="D4021" i="6"/>
  <c r="M4021" i="6"/>
  <c r="D1722" i="13"/>
  <c r="Q4020" i="6"/>
  <c r="W4020" i="6" s="1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W4017" i="6" s="1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R4012" i="6" s="1"/>
  <c r="S4012" i="6" s="1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W4006" i="6" s="1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W4001" i="6" s="1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R3993" i="6" s="1"/>
  <c r="S3993" i="6" s="1"/>
  <c r="T3993" i="6" s="1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R3991" i="6" s="1"/>
  <c r="S3991" i="6" s="1"/>
  <c r="T3991" i="6" s="1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R3984" i="6" s="1"/>
  <c r="S3984" i="6" s="1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R3979" i="6" s="1"/>
  <c r="S3979" i="6" s="1"/>
  <c r="T3979" i="6" s="1"/>
  <c r="F391" i="17"/>
  <c r="D1683" i="13"/>
  <c r="I3979" i="6"/>
  <c r="D3979" i="6"/>
  <c r="M3979" i="6"/>
  <c r="Q3978" i="6"/>
  <c r="R3978" i="6" s="1"/>
  <c r="S3978" i="6" s="1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W3975" i="6" s="1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R3971" i="6" s="1"/>
  <c r="S3971" i="6" s="1"/>
  <c r="T3971" i="6" s="1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6" i="6"/>
  <c r="S3986" i="6" s="1"/>
  <c r="R3997" i="6"/>
  <c r="S3997" i="6" s="1"/>
  <c r="R3987" i="6"/>
  <c r="S3987" i="6" s="1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11" i="6"/>
  <c r="R4016" i="6"/>
  <c r="S4016" i="6" s="1"/>
  <c r="T4016" i="6" s="1"/>
  <c r="W4016" i="6"/>
  <c r="R4020" i="6"/>
  <c r="W4027" i="6"/>
  <c r="R4081" i="6"/>
  <c r="S4081" i="6" s="1"/>
  <c r="T4081" i="6" s="1"/>
  <c r="R4085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S4002" i="6"/>
  <c r="T4002" i="6" s="1"/>
  <c r="W4034" i="6"/>
  <c r="W4062" i="6"/>
  <c r="R4107" i="6"/>
  <c r="W4107" i="6"/>
  <c r="R3969" i="6"/>
  <c r="S3969" i="6" s="1"/>
  <c r="T3969" i="6" s="1"/>
  <c r="R3995" i="6"/>
  <c r="S3995" i="6" s="1"/>
  <c r="T3995" i="6" s="1"/>
  <c r="R3999" i="6"/>
  <c r="S3999" i="6" s="1"/>
  <c r="T3999" i="6" s="1"/>
  <c r="W3999" i="6"/>
  <c r="R4017" i="6"/>
  <c r="S4017" i="6" s="1"/>
  <c r="T4017" i="6" s="1"/>
  <c r="W4021" i="6"/>
  <c r="R4058" i="6"/>
  <c r="S4058" i="6" s="1"/>
  <c r="W4058" i="6"/>
  <c r="R4066" i="6"/>
  <c r="S4066" i="6" s="1"/>
  <c r="T4066" i="6" s="1"/>
  <c r="W4066" i="6"/>
  <c r="T4076" i="6"/>
  <c r="R4090" i="6"/>
  <c r="S4090" i="6" s="1"/>
  <c r="T4090" i="6" s="1"/>
  <c r="R4023" i="6"/>
  <c r="S4023" i="6" s="1"/>
  <c r="R4024" i="6"/>
  <c r="S4024" i="6" s="1"/>
  <c r="R3975" i="6"/>
  <c r="S3975" i="6" s="1"/>
  <c r="W3993" i="6"/>
  <c r="R4001" i="6"/>
  <c r="S4001" i="6" s="1"/>
  <c r="T4001" i="6" s="1"/>
  <c r="R4013" i="6"/>
  <c r="S4013" i="6" s="1"/>
  <c r="T4013" i="6" s="1"/>
  <c r="W4013" i="6"/>
  <c r="R4031" i="6"/>
  <c r="S4031" i="6" s="1"/>
  <c r="T4031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W4072" i="6"/>
  <c r="R4079" i="6"/>
  <c r="S4079" i="6" s="1"/>
  <c r="T4079" i="6" s="1"/>
  <c r="W4079" i="6"/>
  <c r="R4087" i="6"/>
  <c r="S4087" i="6" s="1"/>
  <c r="T4087" i="6" s="1"/>
  <c r="W4087" i="6"/>
  <c r="R4099" i="6"/>
  <c r="S4099" i="6" s="1"/>
  <c r="T4099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100" i="6"/>
  <c r="S4100" i="6" s="1"/>
  <c r="T4100" i="6" s="1"/>
  <c r="W4077" i="6" l="1"/>
  <c r="R4000" i="6"/>
  <c r="S4000" i="6" s="1"/>
  <c r="T4000" i="6" s="1"/>
  <c r="R4093" i="6"/>
  <c r="S4093" i="6" s="1"/>
  <c r="R4070" i="6"/>
  <c r="S4070" i="6" s="1"/>
  <c r="T4070" i="6" s="1"/>
  <c r="W3991" i="6"/>
  <c r="R4006" i="6"/>
  <c r="S4006" i="6" s="1"/>
  <c r="T4006" i="6" s="1"/>
  <c r="R4084" i="6"/>
  <c r="S4084" i="6" s="1"/>
  <c r="T4084" i="6" s="1"/>
  <c r="W3984" i="6"/>
  <c r="W4046" i="6"/>
  <c r="R4038" i="6"/>
  <c r="W4080" i="6"/>
  <c r="R4033" i="6"/>
  <c r="S4033" i="6" s="1"/>
  <c r="R4101" i="6"/>
  <c r="S4101" i="6" s="1"/>
  <c r="T4101" i="6" s="1"/>
  <c r="R4075" i="6"/>
  <c r="S4075" i="6" s="1"/>
  <c r="W4056" i="6"/>
  <c r="R4008" i="6"/>
  <c r="S4008" i="6" s="1"/>
  <c r="T4008" i="6" s="1"/>
  <c r="W4012" i="6"/>
  <c r="W4109" i="6"/>
  <c r="W4064" i="6"/>
  <c r="W4037" i="6"/>
  <c r="R3989" i="6"/>
  <c r="S3989" i="6" s="1"/>
  <c r="W4117" i="6"/>
  <c r="R4116" i="6"/>
  <c r="S4116" i="6" s="1"/>
  <c r="T4116" i="6" s="1"/>
  <c r="R4098" i="6"/>
  <c r="S4098" i="6" s="1"/>
  <c r="T4098" i="6" s="1"/>
  <c r="W4095" i="6"/>
  <c r="W4035" i="6"/>
  <c r="W4092" i="6"/>
  <c r="R4026" i="6"/>
  <c r="S4026" i="6" s="1"/>
  <c r="W3979" i="6"/>
  <c r="R4032" i="6"/>
  <c r="S4032" i="6" s="1"/>
  <c r="T4032" i="6" s="1"/>
  <c r="R4009" i="6"/>
  <c r="S4009" i="6" s="1"/>
  <c r="T4009" i="6" s="1"/>
  <c r="W4036" i="6"/>
  <c r="W3971" i="6"/>
  <c r="W3978" i="6"/>
  <c r="R3974" i="6"/>
  <c r="S3974" i="6" s="1"/>
  <c r="W4082" i="6"/>
  <c r="R4019" i="6"/>
  <c r="R3970" i="6"/>
  <c r="S3970" i="6" s="1"/>
  <c r="T3970" i="6" s="1"/>
  <c r="W4106" i="6"/>
  <c r="W4002" i="6"/>
  <c r="R4010" i="6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26" i="6" l="1"/>
  <c r="T4007" i="6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 xr:uid="{00000000-0006-0000-0000-000001000000}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 xr:uid="{00000000-0006-0000-0000-000002000000}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 xr:uid="{00000000-0006-0000-0000-000003000000}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 xr:uid="{00000000-0006-0000-0000-000004000000}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 xr:uid="{00000000-0006-0000-0000-000005000000}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 xr:uid="{00000000-0006-0000-0000-000006000000}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 xr:uid="{00000000-0006-0000-0000-000007000000}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 xr:uid="{00000000-0006-0000-0000-000008000000}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 xr:uid="{00000000-0006-0000-0000-000009000000}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 xr:uid="{00000000-0006-0000-0000-00000A000000}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 xr:uid="{00000000-0006-0000-0000-00000B000000}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 xr:uid="{00000000-0006-0000-0000-00000C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 xr:uid="{00000000-0006-0000-0000-00000D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 xr:uid="{00000000-0006-0000-0000-00000E000000}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 xr:uid="{00000000-0006-0000-0000-00000F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 xr:uid="{00000000-0006-0000-0000-000010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 xr:uid="{00000000-0006-0000-0000-00001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 xr:uid="{00000000-0006-0000-0000-00001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 xr:uid="{00000000-0006-0000-0000-000013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 xr:uid="{00000000-0006-0000-0000-00001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 xr:uid="{00000000-0006-0000-0000-00001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 xr:uid="{00000000-0006-0000-0000-00001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 xr:uid="{00000000-0006-0000-0000-00001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 xr:uid="{00000000-0006-0000-0000-00001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 xr:uid="{00000000-0006-0000-0000-000019000000}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 xr:uid="{00000000-0006-0000-0000-00001A000000}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 xr:uid="{00000000-0006-0000-0000-00001B000000}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 xr:uid="{00000000-0006-0000-0000-00001C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 xr:uid="{00000000-0006-0000-0000-00001D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 xr:uid="{00000000-0006-0000-0000-00001E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 xr:uid="{00000000-0006-0000-0000-00001F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 xr:uid="{00000000-0006-0000-0000-000020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 xr:uid="{00000000-0006-0000-0000-00002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 xr:uid="{00000000-0006-0000-0000-000022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 xr:uid="{00000000-0006-0000-0000-000023000000}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 xr:uid="{00000000-0006-0000-0000-00002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 xr:uid="{00000000-0006-0000-0000-00002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 xr:uid="{00000000-0006-0000-0000-00002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 xr:uid="{00000000-0006-0000-0000-00002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 xr:uid="{00000000-0006-0000-0000-00002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 xr:uid="{00000000-0006-0000-0000-00002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 xr:uid="{00000000-0006-0000-00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 xr:uid="{00000000-0006-0000-0000-00002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 xr:uid="{00000000-0006-0000-0000-00002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 xr:uid="{00000000-0006-0000-0000-00002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 xr:uid="{00000000-0006-0000-0000-00002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 xr:uid="{00000000-0006-0000-0000-00002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 xr:uid="{00000000-0006-0000-00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 xr:uid="{00000000-0006-0000-0000-00003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 xr:uid="{00000000-0006-0000-0000-00003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 xr:uid="{00000000-0006-0000-0000-00003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 xr:uid="{00000000-0006-0000-0000-00003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 xr:uid="{00000000-0006-0000-0000-00003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 xr:uid="{00000000-0006-0000-00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 xr:uid="{00000000-0006-0000-0000-00003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 xr:uid="{00000000-0006-0000-00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 xr:uid="{00000000-0006-0000-0000-00003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 xr:uid="{00000000-0006-0000-00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 xr:uid="{00000000-0006-0000-0000-00003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 xr:uid="{00000000-0006-0000-00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 xr:uid="{00000000-0006-0000-0000-00003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 xr:uid="{00000000-0006-0000-00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 xr:uid="{00000000-0006-0000-00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 xr:uid="{00000000-0006-0000-00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 xr:uid="{00000000-0006-0000-0000-00004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 xr:uid="{00000000-0006-0000-0000-00004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 xr:uid="{00000000-0006-0000-0000-00004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 xr:uid="{00000000-0006-0000-0000-00004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 xr:uid="{00000000-0006-0000-0000-000045000000}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 xr:uid="{00000000-0006-0000-0000-000046000000}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 xr:uid="{00000000-0006-0000-0000-000047000000}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 xr:uid="{00000000-0006-0000-0000-00004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 xr:uid="{00000000-0006-0000-0000-000049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 xr:uid="{00000000-0006-0000-0000-00004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 xr:uid="{00000000-0006-0000-0000-00004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 xr:uid="{00000000-0006-0000-0000-00004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 xr:uid="{00000000-0006-0000-0000-00004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 xr:uid="{00000000-0006-0000-0000-00004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 xr:uid="{00000000-0006-0000-0000-00004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 xr:uid="{00000000-0006-0000-0000-00005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 xr:uid="{00000000-0006-0000-0000-00005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 xr:uid="{00000000-0006-0000-0000-00005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 xr:uid="{00000000-0006-0000-0000-000053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 xr:uid="{00000000-0006-0000-0000-000054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 xr:uid="{00000000-0006-0000-0000-000055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 xr:uid="{00000000-0006-0000-0000-000056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 xr:uid="{00000000-0006-0000-0000-000057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 xr:uid="{00000000-0006-0000-0000-000058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 xr:uid="{00000000-0006-0000-0000-00005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 xr:uid="{00000000-0006-0000-0000-00005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 xr:uid="{00000000-0006-0000-0000-00005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 xr:uid="{00000000-0006-0000-0000-00005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 xr:uid="{00000000-0006-0000-0000-00005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 xr:uid="{00000000-0006-0000-0000-00005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 xr:uid="{00000000-0006-0000-0000-00005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 xr:uid="{00000000-0006-0000-0000-00006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 xr:uid="{00000000-0006-0000-0000-00006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 xr:uid="{00000000-0006-0000-0000-00006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 xr:uid="{00000000-0006-0000-0000-00006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 xr:uid="{00000000-0006-0000-0000-00006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 xr:uid="{00000000-0006-0000-0000-00006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 xr:uid="{00000000-0006-0000-0000-00006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 xr:uid="{00000000-0006-0000-0000-00006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 xr:uid="{00000000-0006-0000-0000-00006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 xr:uid="{00000000-0006-0000-0000-000069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54" authorId="5" shapeId="0" xr:uid="{00000000-0006-0000-0000-00006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W6654" authorId="5" shapeId="0" xr:uid="{00000000-0006-0000-0000-00006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56" authorId="5" shapeId="0" xr:uid="{00000000-0006-0000-0000-00006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656" authorId="5" shapeId="0" xr:uid="{00000000-0006-0000-0000-00006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61" authorId="5" shapeId="0" xr:uid="{00000000-0006-0000-0000-00006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이정은</author>
    <author>gbattery</author>
    <author>admin</author>
    <author>user</author>
  </authors>
  <commentList>
    <comment ref="H2" authorId="0" shapeId="0" xr:uid="{00000000-0006-0000-0100-000001000000}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 xr:uid="{00000000-0006-0000-0100-000002000000}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 xr:uid="{00000000-0006-0000-0100-000003000000}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 xr:uid="{00000000-0006-0000-0100-000004000000}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 xr:uid="{00000000-0006-0000-0100-00000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 xr:uid="{00000000-0006-0000-0100-00000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 xr:uid="{00000000-0006-0000-0100-000008000000}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 xr:uid="{00000000-0006-0000-0100-000009000000}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 xr:uid="{00000000-0006-0000-0100-00000A000000}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 xr:uid="{00000000-0006-0000-0100-00000B000000}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 xr:uid="{00000000-0006-0000-0100-00000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 xr:uid="{00000000-0006-0000-0100-00000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 xr:uid="{00000000-0006-0000-0100-00000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 xr:uid="{00000000-0006-0000-0100-00000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 xr:uid="{00000000-0006-0000-0100-00001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 xr:uid="{00000000-0006-0000-0100-000011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 xr:uid="{00000000-0006-0000-0100-00001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 xr:uid="{00000000-0006-0000-0100-00001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gbattery</author>
    <author>admin</author>
    <author>user</author>
    <author>User</author>
  </authors>
  <commentList>
    <comment ref="B871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 xr:uid="{00000000-0006-0000-0500-000002000000}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 xr:uid="{00000000-0006-0000-0500-000003000000}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 xr:uid="{00000000-0006-0000-0500-000004000000}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 xr:uid="{00000000-0006-0000-0500-000005000000}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 xr:uid="{00000000-0006-0000-0500-00000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 xr:uid="{00000000-0006-0000-0500-00000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 xr:uid="{00000000-0006-0000-0500-00000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 xr:uid="{00000000-0006-0000-0500-000009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 xr:uid="{00000000-0006-0000-0500-00000A000000}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 xr:uid="{00000000-0006-0000-0500-00000B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 xr:uid="{00000000-0006-0000-0500-00000C000000}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 xr:uid="{00000000-0006-0000-0500-00000D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 xr:uid="{00000000-0006-0000-0500-00000E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 xr:uid="{00000000-0006-0000-0500-00000F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 xr:uid="{00000000-0006-0000-0500-000010000000}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 xr:uid="{00000000-0006-0000-0500-000011000000}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 xr:uid="{00000000-0006-0000-0500-00001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 xr:uid="{00000000-0006-0000-0500-000013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 xr:uid="{00000000-0006-0000-0500-00001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 xr:uid="{00000000-0006-0000-0500-00001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 xr:uid="{00000000-0006-0000-0500-00001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 xr:uid="{00000000-0006-0000-0500-000017000000}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 xr:uid="{00000000-0006-0000-0500-000018000000}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 xr:uid="{00000000-0006-0000-0500-000019000000}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 xr:uid="{00000000-0006-0000-0500-00001A000000}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 xr:uid="{00000000-0006-0000-0500-00001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 xr:uid="{00000000-0006-0000-0500-00001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 xr:uid="{00000000-0006-0000-0500-00001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 xr:uid="{00000000-0006-0000-0500-00001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 xr:uid="{00000000-0006-0000-0500-00001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 xr:uid="{00000000-0006-0000-0500-00002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 xr:uid="{00000000-0006-0000-0500-00002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 xr:uid="{00000000-0006-0000-0500-00002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 xr:uid="{00000000-0006-0000-0500-00002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 xr:uid="{00000000-0006-0000-0500-00002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 xr:uid="{00000000-0006-0000-0500-00002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 xr:uid="{00000000-0006-0000-0500-00002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 xr:uid="{00000000-0006-0000-0500-00002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 xr:uid="{00000000-0006-0000-0500-000028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 xr:uid="{00000000-0006-0000-0500-00002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 xr:uid="{00000000-0006-0000-05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 xr:uid="{00000000-0006-0000-0500-00002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 xr:uid="{00000000-0006-0000-0500-00002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 xr:uid="{00000000-0006-0000-0500-00002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 xr:uid="{00000000-0006-0000-0500-00002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 xr:uid="{00000000-0006-0000-0500-00002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 xr:uid="{00000000-0006-0000-05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 xr:uid="{00000000-0006-0000-0500-000031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 xr:uid="{00000000-0006-0000-0500-000032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 xr:uid="{00000000-0006-0000-0500-000033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 xr:uid="{00000000-0006-0000-0500-000034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 xr:uid="{00000000-0006-0000-0500-000035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 xr:uid="{00000000-0006-0000-05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 xr:uid="{00000000-0006-0000-0500-00003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 xr:uid="{00000000-0006-0000-05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 xr:uid="{00000000-0006-0000-0500-00003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 xr:uid="{00000000-0006-0000-05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 xr:uid="{00000000-0006-0000-0500-00003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 xr:uid="{00000000-0006-0000-05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 xr:uid="{00000000-0006-0000-0500-00003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 xr:uid="{00000000-0006-0000-05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 xr:uid="{00000000-0006-0000-05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 xr:uid="{00000000-0006-0000-05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 xr:uid="{00000000-0006-0000-0500-00004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 xr:uid="{00000000-0006-0000-0500-00004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 xr:uid="{00000000-0006-0000-0500-00004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 xr:uid="{00000000-0006-0000-0500-00004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49" authorId="2" shapeId="0" xr:uid="{00000000-0006-0000-0500-00004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949" authorId="2" shapeId="0" xr:uid="{00000000-0006-0000-0500-00004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54" authorId="2" shapeId="0" xr:uid="{00000000-0006-0000-0500-00004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gbattery</author>
  </authors>
  <commentList>
    <comment ref="A3" authorId="0" shapeId="0" xr:uid="{00000000-0006-0000-0600-000001000000}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<sst xmlns="http://schemas.openxmlformats.org/spreadsheetml/2006/main" count="703" uniqueCount="207">
  <si>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</si>
  <si>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</si>
  <si>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</si>
  <si>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</si>
  <si>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</si>
  <si>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</si>
  <si>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</si>
  <si>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</si>
  <si>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</si>
  <si>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</si>
  <si>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</si>
  <si>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</si>
  <si>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</si>
  <si>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</si>
  <si>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</si>
  <si>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</si>
  <si>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</si>
  <si>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</si>
  <si>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</si>
  <si>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</si>
  <si>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</si>
  <si>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</si>
  <si>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</si>
  <si>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</si>
  <si>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</si>
  <si>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</si>
  <si>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</si>
  <si>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</si>
  <si>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</si>
  <si>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</si>
  <si>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</si>
  <si>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</si>
  <si>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</si>
  <si>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</si>
  <si>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</si>
  <si>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</si>
  <si>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</si>
  <si>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</si>
  <si>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</si>
  <si>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</si>
  <si>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</si>
  <si>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</si>
  <si>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</si>
  <si>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</si>
  <si>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</si>
  <si>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</si>
  <si>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</si>
  <si>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</si>
  <si>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</si>
  <si>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</si>
  <si>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</si>
  <si>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</si>
  <si>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</si>
  <si>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</si>
  <si>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</si>
  <si>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</si>
  <si>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</si>
  <si>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</si>
  <si>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</si>
  <si>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</si>
  <si>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</si>
  <si>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</si>
  <si>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</si>
  <si>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t>`</t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</si>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</sst>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  <font>
      <sz val="10"/>
      <name val="맑은 고딕"/>
      <family val="1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86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Alignment="1">
      <alignment vertical="center"/>
    </xf>
    <xf numFmtId="177" fontId="35" fillId="0" borderId="12" xfId="0" applyNumberFormat="1" applyFont="1" applyBorder="1" applyAlignment="1">
      <alignment horizontal="center" vertical="center"/>
    </xf>
    <xf numFmtId="178" fontId="35" fillId="0" borderId="7" xfId="4" applyNumberFormat="1" applyFont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6" fontId="35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8" borderId="0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7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4" fillId="0" borderId="33" xfId="0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38" fontId="4" fillId="0" borderId="0" xfId="0" applyNumberFormat="1" applyFont="1" applyAlignment="1">
      <alignment horizontal="center" vertical="center"/>
    </xf>
    <xf numFmtId="41" fontId="4" fillId="0" borderId="0" xfId="3" applyFont="1" applyAlignment="1">
      <alignment horizontal="center"/>
    </xf>
    <xf numFmtId="41" fontId="4" fillId="0" borderId="2" xfId="3" applyFont="1" applyBorder="1" applyAlignment="1">
      <alignment horizont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 xr:uid="{00000000-0005-0000-0000-000005000000}"/>
    <cellStyle name="표준_안티모니('0604분기)_LONDON METAL" xfId="5" xr:uid="{00000000-0005-0000-0000-000006000000}"/>
    <cellStyle name="하이퍼링크" xfId="7" builtinId="8"/>
  </cellStyles>
  <dxfs count="29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indexed="13"/>
  </sheetPr>
  <dimension ref="A1:AG7541"/>
  <sheetViews>
    <sheetView tabSelected="1" zoomScaleNormal="100" workbookViewId="0">
      <pane ySplit="2" topLeftCell="A6648" activePane="bottomLeft" state="frozen"/>
      <selection pane="bottomLeft" activeCell="Q6674" sqref="Q6674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671" t="s">
        <v>0</v>
      </c>
      <c r="B1" s="673"/>
      <c r="C1" s="673"/>
      <c r="D1" s="673"/>
      <c r="E1" s="673"/>
      <c r="F1" s="677" t="s">
        <v>1</v>
      </c>
      <c r="G1" s="677"/>
      <c r="H1" s="674" t="s">
        <v>2</v>
      </c>
      <c r="I1" s="674"/>
      <c r="J1" s="399" t="s">
        <v>3</v>
      </c>
      <c r="K1" s="687" t="s">
        <v>4</v>
      </c>
      <c r="L1" s="681" t="s">
        <v>5</v>
      </c>
      <c r="M1" s="683" t="s">
        <v>6</v>
      </c>
      <c r="N1" s="685" t="s">
        <v>7</v>
      </c>
      <c r="O1" s="678" t="s">
        <v>8</v>
      </c>
      <c r="P1" s="668" t="s">
        <v>9</v>
      </c>
      <c r="Q1" s="668"/>
      <c r="R1" s="668"/>
      <c r="S1" s="668"/>
      <c r="T1" s="668"/>
      <c r="U1" s="668"/>
      <c r="V1" s="663" t="s">
        <v>7</v>
      </c>
      <c r="W1" s="661" t="s">
        <v>10</v>
      </c>
      <c r="X1" s="689" t="s">
        <v>11</v>
      </c>
    </row>
    <row r="2" spans="1:24" ht="13.5" customHeight="1" thickBot="1">
      <c r="A2" s="672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688"/>
      <c r="L2" s="682"/>
      <c r="M2" s="684"/>
      <c r="N2" s="686"/>
      <c r="O2" s="679"/>
      <c r="P2" s="192" t="s">
        <v>9</v>
      </c>
      <c r="Q2" s="163" t="s">
        <v>21</v>
      </c>
      <c r="R2" s="163"/>
      <c r="S2" s="163"/>
      <c r="T2" s="163"/>
      <c r="U2" s="164" t="s">
        <v>22</v>
      </c>
      <c r="V2" s="664"/>
      <c r="W2" s="662"/>
      <c r="X2" s="690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70" t="s">
        <v>23</v>
      </c>
      <c r="R2310" s="670"/>
      <c r="S2310" s="670"/>
      <c r="T2310" s="670"/>
      <c r="U2310" s="670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70"/>
      <c r="R2311" s="670"/>
      <c r="S2311" s="670"/>
      <c r="T2311" s="670"/>
      <c r="U2311" s="670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70"/>
      <c r="R2312" s="670"/>
      <c r="S2312" s="670"/>
      <c r="T2312" s="670"/>
      <c r="U2312" s="670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70"/>
      <c r="R2313" s="670"/>
      <c r="S2313" s="670"/>
      <c r="T2313" s="670"/>
      <c r="U2313" s="670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70"/>
      <c r="R2314" s="670"/>
      <c r="S2314" s="670"/>
      <c r="T2314" s="670"/>
      <c r="U2314" s="670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70"/>
      <c r="R2315" s="670"/>
      <c r="S2315" s="670"/>
      <c r="T2315" s="670"/>
      <c r="U2315" s="670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70" t="s">
        <v>24</v>
      </c>
      <c r="G2345" s="670"/>
      <c r="H2345" s="670"/>
      <c r="I2345" s="670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70"/>
      <c r="G2346" s="670"/>
      <c r="H2346" s="670"/>
      <c r="I2346" s="670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48" t="s">
        <v>23</v>
      </c>
      <c r="R2362" s="648"/>
      <c r="S2362" s="648"/>
      <c r="T2362" s="648"/>
      <c r="U2362" s="648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44"/>
      <c r="R2363" s="644"/>
      <c r="S2363" s="644"/>
      <c r="T2363" s="644"/>
      <c r="U2363" s="644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44"/>
      <c r="R2364" s="644"/>
      <c r="S2364" s="644"/>
      <c r="T2364" s="644"/>
      <c r="U2364" s="644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44"/>
      <c r="R2365" s="644"/>
      <c r="S2365" s="644"/>
      <c r="T2365" s="644"/>
      <c r="U2365" s="644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71" t="s">
        <v>25</v>
      </c>
      <c r="G2380" s="671"/>
      <c r="H2380" s="671"/>
      <c r="I2380" s="671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48" t="s">
        <v>23</v>
      </c>
      <c r="R2469" s="648"/>
      <c r="S2469" s="648"/>
      <c r="T2469" s="648"/>
      <c r="U2469" s="648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44"/>
      <c r="R2470" s="644"/>
      <c r="S2470" s="644"/>
      <c r="T2470" s="644"/>
      <c r="U2470" s="644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44"/>
      <c r="R2471" s="644"/>
      <c r="S2471" s="644"/>
      <c r="T2471" s="644"/>
      <c r="U2471" s="644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44"/>
      <c r="R2472" s="644"/>
      <c r="S2472" s="644"/>
      <c r="T2472" s="644"/>
      <c r="U2472" s="644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44"/>
      <c r="R2473" s="644"/>
      <c r="S2473" s="644"/>
      <c r="T2473" s="644"/>
      <c r="U2473" s="644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80" t="s">
        <v>23</v>
      </c>
      <c r="G2529" s="680"/>
      <c r="H2529" s="680"/>
      <c r="I2529" s="680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80"/>
      <c r="G2530" s="680"/>
      <c r="H2530" s="680"/>
      <c r="I2530" s="680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80"/>
      <c r="G2531" s="680"/>
      <c r="H2531" s="680"/>
      <c r="I2531" s="680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92" t="s">
        <v>23</v>
      </c>
      <c r="R2534" s="665"/>
      <c r="S2534" s="665"/>
      <c r="T2534" s="665"/>
      <c r="U2534" s="665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44" t="s">
        <v>23</v>
      </c>
      <c r="R2559" s="644"/>
      <c r="S2559" s="644"/>
      <c r="T2559" s="644"/>
      <c r="U2559" s="644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44"/>
      <c r="R2560" s="644"/>
      <c r="S2560" s="644"/>
      <c r="T2560" s="644"/>
      <c r="U2560" s="644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44"/>
      <c r="R2561" s="644"/>
      <c r="S2561" s="644"/>
      <c r="T2561" s="644"/>
      <c r="U2561" s="644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44"/>
      <c r="R2562" s="644"/>
      <c r="S2562" s="644"/>
      <c r="T2562" s="644"/>
      <c r="U2562" s="644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44"/>
      <c r="R2563" s="644"/>
      <c r="S2563" s="644"/>
      <c r="T2563" s="644"/>
      <c r="U2563" s="644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44"/>
      <c r="R2564" s="644"/>
      <c r="S2564" s="644"/>
      <c r="T2564" s="644"/>
      <c r="U2564" s="644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58" t="s">
        <v>27</v>
      </c>
      <c r="G2592" s="658"/>
      <c r="H2592" s="658"/>
      <c r="I2592" s="658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58"/>
      <c r="G2593" s="658"/>
      <c r="H2593" s="658"/>
      <c r="I2593" s="658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44" t="s">
        <v>28</v>
      </c>
      <c r="R2602" s="644"/>
      <c r="S2602" s="644"/>
      <c r="T2602" s="644"/>
      <c r="U2602" s="644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48" t="s">
        <v>23</v>
      </c>
      <c r="R2621" s="648"/>
      <c r="S2621" s="648"/>
      <c r="T2621" s="648"/>
      <c r="U2621" s="648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44"/>
      <c r="R2622" s="644"/>
      <c r="S2622" s="644"/>
      <c r="T2622" s="644"/>
      <c r="U2622" s="644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58" t="s">
        <v>23</v>
      </c>
      <c r="G2623" s="658"/>
      <c r="H2623" s="658"/>
      <c r="I2623" s="658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58" t="s">
        <v>29</v>
      </c>
      <c r="G2638" s="658"/>
      <c r="H2638" s="658"/>
      <c r="I2638" s="658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44" t="s">
        <v>23</v>
      </c>
      <c r="R2648" s="644"/>
      <c r="S2648" s="644"/>
      <c r="T2648" s="644"/>
      <c r="U2648" s="644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58" t="s">
        <v>30</v>
      </c>
      <c r="G2703" s="658"/>
      <c r="H2703" s="658"/>
      <c r="I2703" s="658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66" t="s">
        <v>31</v>
      </c>
      <c r="R2718" s="666"/>
      <c r="S2718" s="666"/>
      <c r="T2718" s="666"/>
      <c r="U2718" s="666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66" t="s">
        <v>32</v>
      </c>
      <c r="R2728" s="666"/>
      <c r="S2728" s="666"/>
      <c r="T2728" s="666"/>
      <c r="U2728" s="666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66"/>
      <c r="R2729" s="666"/>
      <c r="S2729" s="666"/>
      <c r="T2729" s="666"/>
      <c r="U2729" s="666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66"/>
      <c r="R2730" s="666"/>
      <c r="S2730" s="666"/>
      <c r="T2730" s="666"/>
      <c r="U2730" s="666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66"/>
      <c r="R2731" s="666"/>
      <c r="S2731" s="666"/>
      <c r="T2731" s="666"/>
      <c r="U2731" s="666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66"/>
      <c r="R2732" s="666"/>
      <c r="S2732" s="666"/>
      <c r="T2732" s="666"/>
      <c r="U2732" s="666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58" t="s">
        <v>33</v>
      </c>
      <c r="G2791" s="658"/>
      <c r="H2791" s="658"/>
      <c r="I2791" s="658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58"/>
      <c r="G2792" s="658"/>
      <c r="H2792" s="658"/>
      <c r="I2792" s="658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67" t="s">
        <v>23</v>
      </c>
      <c r="R2796" s="667"/>
      <c r="S2796" s="667"/>
      <c r="T2796" s="667"/>
      <c r="U2796" s="667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44" t="s">
        <v>23</v>
      </c>
      <c r="R2812" s="644"/>
      <c r="S2812" s="644"/>
      <c r="T2812" s="644"/>
      <c r="U2812" s="644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44"/>
      <c r="R2813" s="644"/>
      <c r="S2813" s="644"/>
      <c r="T2813" s="644"/>
      <c r="U2813" s="644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44"/>
      <c r="R2814" s="644"/>
      <c r="S2814" s="644"/>
      <c r="T2814" s="644"/>
      <c r="U2814" s="644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44"/>
      <c r="R2815" s="644"/>
      <c r="S2815" s="644"/>
      <c r="T2815" s="644"/>
      <c r="U2815" s="644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65"/>
      <c r="R2816" s="665"/>
      <c r="S2816" s="665"/>
      <c r="T2816" s="665"/>
      <c r="U2816" s="665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44" t="s">
        <v>23</v>
      </c>
      <c r="R2862" s="644"/>
      <c r="S2862" s="644"/>
      <c r="T2862" s="644"/>
      <c r="U2862" s="644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58" t="s">
        <v>27</v>
      </c>
      <c r="G2866" s="658"/>
      <c r="H2866" s="658"/>
      <c r="I2866" s="658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58"/>
      <c r="G2867" s="658"/>
      <c r="H2867" s="658"/>
      <c r="I2867" s="658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48" t="s">
        <v>23</v>
      </c>
      <c r="R2881" s="648"/>
      <c r="S2881" s="648"/>
      <c r="T2881" s="648"/>
      <c r="U2881" s="648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58" t="s">
        <v>23</v>
      </c>
      <c r="G2882" s="658"/>
      <c r="H2882" s="658"/>
      <c r="I2882" s="658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58" t="s">
        <v>34</v>
      </c>
      <c r="G2897" s="658"/>
      <c r="H2897" s="658"/>
      <c r="I2897" s="658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44" t="s">
        <v>23</v>
      </c>
      <c r="R2900" s="644"/>
      <c r="S2900" s="644"/>
      <c r="T2900" s="644"/>
      <c r="U2900" s="644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65"/>
      <c r="R2901" s="665"/>
      <c r="S2901" s="665"/>
      <c r="T2901" s="665"/>
      <c r="U2901" s="665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49" t="s">
        <v>23</v>
      </c>
      <c r="R2989" s="649"/>
      <c r="S2989" s="649"/>
      <c r="T2989" s="649"/>
      <c r="U2989" s="649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69"/>
      <c r="R2990" s="669"/>
      <c r="S2990" s="669"/>
      <c r="T2990" s="669"/>
      <c r="U2990" s="669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69"/>
      <c r="R2991" s="669"/>
      <c r="S2991" s="669"/>
      <c r="T2991" s="669"/>
      <c r="U2991" s="669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69"/>
      <c r="R2992" s="669"/>
      <c r="S2992" s="669"/>
      <c r="T2992" s="669"/>
      <c r="U2992" s="669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69"/>
      <c r="R2993" s="669"/>
      <c r="S2993" s="669"/>
      <c r="T2993" s="669"/>
      <c r="U2993" s="669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69"/>
      <c r="R2994" s="669"/>
      <c r="S2994" s="669"/>
      <c r="T2994" s="669"/>
      <c r="U2994" s="669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58" t="s">
        <v>35</v>
      </c>
      <c r="G3050" s="658"/>
      <c r="H3050" s="658"/>
      <c r="I3050" s="658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58"/>
      <c r="G3051" s="658"/>
      <c r="H3051" s="658"/>
      <c r="I3051" s="658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44" t="s">
        <v>36</v>
      </c>
      <c r="R3085" s="644"/>
      <c r="S3085" s="644"/>
      <c r="T3085" s="644"/>
      <c r="U3085" s="644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44"/>
      <c r="R3086" s="644"/>
      <c r="S3086" s="644"/>
      <c r="T3086" s="644"/>
      <c r="U3086" s="644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44"/>
      <c r="R3087" s="644"/>
      <c r="S3087" s="644"/>
      <c r="T3087" s="644"/>
      <c r="U3087" s="644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44"/>
      <c r="R3088" s="644"/>
      <c r="S3088" s="644"/>
      <c r="T3088" s="644"/>
      <c r="U3088" s="644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44"/>
      <c r="R3089" s="644"/>
      <c r="S3089" s="644"/>
      <c r="T3089" s="644"/>
      <c r="U3089" s="644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58" t="s">
        <v>35</v>
      </c>
      <c r="G3119" s="658"/>
      <c r="H3119" s="658"/>
      <c r="I3119" s="658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58"/>
      <c r="G3120" s="658"/>
      <c r="H3120" s="658"/>
      <c r="I3120" s="658"/>
      <c r="J3120" s="65"/>
      <c r="K3120" s="213"/>
      <c r="L3120" s="213"/>
      <c r="M3120" s="213"/>
      <c r="N3120" s="18"/>
      <c r="O3120" s="147"/>
      <c r="P3120" s="215"/>
      <c r="Q3120" s="644" t="s">
        <v>23</v>
      </c>
      <c r="R3120" s="644"/>
      <c r="S3120" s="644"/>
      <c r="T3120" s="644"/>
      <c r="U3120" s="644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57" t="s">
        <v>35</v>
      </c>
      <c r="G3140" s="657"/>
      <c r="H3140" s="657"/>
      <c r="I3140" s="657"/>
      <c r="J3140" s="393"/>
      <c r="K3140" s="219"/>
      <c r="L3140" s="219"/>
      <c r="M3140" s="219"/>
      <c r="N3140" s="20"/>
      <c r="O3140" s="150"/>
      <c r="P3140" s="207"/>
      <c r="Q3140" s="648" t="s">
        <v>23</v>
      </c>
      <c r="R3140" s="648"/>
      <c r="S3140" s="648"/>
      <c r="T3140" s="648"/>
      <c r="U3140" s="648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75" t="s">
        <v>35</v>
      </c>
      <c r="G3160" s="675"/>
      <c r="H3160" s="675"/>
      <c r="I3160" s="675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43" t="s">
        <v>37</v>
      </c>
      <c r="R3162" s="643"/>
      <c r="S3162" s="643"/>
      <c r="T3162" s="643"/>
      <c r="U3162" s="643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43" t="s">
        <v>37</v>
      </c>
      <c r="R3170" s="643"/>
      <c r="S3170" s="643"/>
      <c r="T3170" s="643"/>
      <c r="U3170" s="643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43"/>
      <c r="R3171" s="643"/>
      <c r="S3171" s="643"/>
      <c r="T3171" s="643"/>
      <c r="U3171" s="643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43"/>
      <c r="R3172" s="643"/>
      <c r="S3172" s="643"/>
      <c r="T3172" s="643"/>
      <c r="U3172" s="643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76" t="s">
        <v>38</v>
      </c>
      <c r="G3225" s="676"/>
      <c r="H3225" s="676"/>
      <c r="I3225" s="676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43" t="s">
        <v>37</v>
      </c>
      <c r="R3241" s="643"/>
      <c r="S3241" s="643"/>
      <c r="T3241" s="643"/>
      <c r="U3241" s="643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43"/>
      <c r="R3242" s="643"/>
      <c r="S3242" s="643"/>
      <c r="T3242" s="643"/>
      <c r="U3242" s="643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43"/>
      <c r="R3243" s="643"/>
      <c r="S3243" s="643"/>
      <c r="T3243" s="643"/>
      <c r="U3243" s="643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43"/>
      <c r="R3244" s="643"/>
      <c r="S3244" s="643"/>
      <c r="T3244" s="643"/>
      <c r="U3244" s="643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46" t="s">
        <v>37</v>
      </c>
      <c r="R3249" s="646"/>
      <c r="S3249" s="646"/>
      <c r="T3249" s="646"/>
      <c r="U3249" s="646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43"/>
      <c r="R3250" s="643"/>
      <c r="S3250" s="643"/>
      <c r="T3250" s="643"/>
      <c r="U3250" s="643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43"/>
      <c r="R3251" s="643"/>
      <c r="S3251" s="643"/>
      <c r="T3251" s="643"/>
      <c r="U3251" s="643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43"/>
      <c r="R3252" s="643"/>
      <c r="S3252" s="643"/>
      <c r="T3252" s="643"/>
      <c r="U3252" s="643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43"/>
      <c r="R3253" s="643"/>
      <c r="S3253" s="643"/>
      <c r="T3253" s="643"/>
      <c r="U3253" s="643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32" t="s">
        <v>39</v>
      </c>
      <c r="G3310" s="632"/>
      <c r="H3310" s="632"/>
      <c r="I3310" s="632"/>
      <c r="J3310" s="5"/>
      <c r="K3310" s="24"/>
      <c r="L3310" s="24"/>
      <c r="M3310" s="24"/>
      <c r="N3310" s="18"/>
      <c r="O3310" s="147"/>
      <c r="P3310" s="227"/>
      <c r="Q3310" s="645" t="s">
        <v>40</v>
      </c>
      <c r="R3310" s="645"/>
      <c r="S3310" s="645"/>
      <c r="T3310" s="645"/>
      <c r="U3310" s="645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32"/>
      <c r="G3311" s="632"/>
      <c r="H3311" s="632"/>
      <c r="I3311" s="632"/>
      <c r="J3311" s="5"/>
      <c r="K3311" s="24"/>
      <c r="L3311" s="24"/>
      <c r="M3311" s="24"/>
      <c r="N3311" s="18"/>
      <c r="O3311" s="147"/>
      <c r="P3311" s="227"/>
      <c r="Q3311" s="645"/>
      <c r="R3311" s="645"/>
      <c r="S3311" s="645"/>
      <c r="T3311" s="645"/>
      <c r="U3311" s="645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44" t="s">
        <v>41</v>
      </c>
      <c r="R3336" s="644"/>
      <c r="S3336" s="644"/>
      <c r="T3336" s="644"/>
      <c r="U3336" s="644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44"/>
      <c r="R3337" s="644"/>
      <c r="S3337" s="644"/>
      <c r="T3337" s="644"/>
      <c r="U3337" s="644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44"/>
      <c r="R3338" s="644"/>
      <c r="S3338" s="644"/>
      <c r="T3338" s="644"/>
      <c r="U3338" s="644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44"/>
      <c r="R3339" s="644"/>
      <c r="S3339" s="644"/>
      <c r="T3339" s="644"/>
      <c r="U3339" s="644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44"/>
      <c r="R3340" s="644"/>
      <c r="S3340" s="644"/>
      <c r="T3340" s="644"/>
      <c r="U3340" s="644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44" t="s">
        <v>41</v>
      </c>
      <c r="R3379" s="644"/>
      <c r="S3379" s="644"/>
      <c r="T3379" s="644"/>
      <c r="U3379" s="644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44"/>
      <c r="R3380" s="644"/>
      <c r="S3380" s="644"/>
      <c r="T3380" s="644"/>
      <c r="U3380" s="644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32" t="s">
        <v>39</v>
      </c>
      <c r="G3393" s="632"/>
      <c r="H3393" s="632"/>
      <c r="I3393" s="632"/>
      <c r="J3393" s="5"/>
      <c r="K3393" s="24"/>
      <c r="L3393" s="24"/>
      <c r="M3393" s="24"/>
      <c r="N3393" s="18"/>
      <c r="O3393" s="147"/>
      <c r="P3393" s="193"/>
      <c r="Q3393" s="644" t="s">
        <v>36</v>
      </c>
      <c r="R3393" s="644"/>
      <c r="S3393" s="644"/>
      <c r="T3393" s="644"/>
      <c r="U3393" s="644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32"/>
      <c r="G3394" s="632"/>
      <c r="H3394" s="632"/>
      <c r="I3394" s="632"/>
      <c r="J3394" s="5"/>
      <c r="K3394" s="24"/>
      <c r="L3394" s="24"/>
      <c r="M3394" s="24"/>
      <c r="N3394" s="18"/>
      <c r="O3394" s="147"/>
      <c r="P3394" s="227"/>
      <c r="Q3394" s="644"/>
      <c r="R3394" s="644"/>
      <c r="S3394" s="644"/>
      <c r="T3394" s="644"/>
      <c r="U3394" s="644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47" t="s">
        <v>38</v>
      </c>
      <c r="G3398" s="647"/>
      <c r="H3398" s="647"/>
      <c r="I3398" s="647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34" t="s">
        <v>38</v>
      </c>
      <c r="G3399" s="634"/>
      <c r="H3399" s="634"/>
      <c r="I3399" s="634"/>
      <c r="J3399" s="31"/>
      <c r="K3399" s="230"/>
      <c r="L3399" s="230"/>
      <c r="M3399" s="230"/>
      <c r="N3399" s="102"/>
      <c r="O3399" s="152"/>
      <c r="P3399" s="231"/>
      <c r="Q3399" s="649" t="s">
        <v>41</v>
      </c>
      <c r="R3399" s="649"/>
      <c r="S3399" s="649"/>
      <c r="T3399" s="649"/>
      <c r="U3399" s="649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32" t="s">
        <v>38</v>
      </c>
      <c r="G3419" s="632"/>
      <c r="H3419" s="632"/>
      <c r="I3419" s="632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44" t="s">
        <v>41</v>
      </c>
      <c r="R3424" s="644"/>
      <c r="S3424" s="644"/>
      <c r="T3424" s="644"/>
      <c r="U3424" s="644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32" t="s">
        <v>38</v>
      </c>
      <c r="G3484" s="632"/>
      <c r="H3484" s="632"/>
      <c r="I3484" s="632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48" t="s">
        <v>41</v>
      </c>
      <c r="R3509" s="648"/>
      <c r="S3509" s="648"/>
      <c r="T3509" s="648"/>
      <c r="U3509" s="648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44"/>
      <c r="R3510" s="644"/>
      <c r="S3510" s="644"/>
      <c r="T3510" s="644"/>
      <c r="U3510" s="644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44"/>
      <c r="R3511" s="644"/>
      <c r="S3511" s="644"/>
      <c r="T3511" s="644"/>
      <c r="U3511" s="644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44"/>
      <c r="R3512" s="644"/>
      <c r="S3512" s="644"/>
      <c r="T3512" s="644"/>
      <c r="U3512" s="644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44"/>
      <c r="R3513" s="644"/>
      <c r="S3513" s="644"/>
      <c r="T3513" s="644"/>
      <c r="U3513" s="644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32" t="s">
        <v>38</v>
      </c>
      <c r="G3569" s="632"/>
      <c r="H3569" s="632"/>
      <c r="I3569" s="632"/>
      <c r="J3569" s="5"/>
      <c r="K3569" s="24"/>
      <c r="L3569" s="24"/>
      <c r="M3569" s="24"/>
      <c r="N3569" s="18"/>
      <c r="O3569" s="147"/>
      <c r="P3569" s="227"/>
      <c r="Q3569" s="644" t="s">
        <v>41</v>
      </c>
      <c r="R3569" s="644"/>
      <c r="S3569" s="644"/>
      <c r="T3569" s="644"/>
      <c r="U3569" s="644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32"/>
      <c r="G3570" s="632"/>
      <c r="H3570" s="632"/>
      <c r="I3570" s="632"/>
      <c r="J3570" s="5"/>
      <c r="K3570" s="24"/>
      <c r="L3570" s="24"/>
      <c r="M3570" s="24"/>
      <c r="N3570" s="18"/>
      <c r="O3570" s="147"/>
      <c r="P3570" s="227"/>
      <c r="Q3570" s="644"/>
      <c r="R3570" s="644"/>
      <c r="S3570" s="644"/>
      <c r="T3570" s="644"/>
      <c r="U3570" s="644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34" t="s">
        <v>38</v>
      </c>
      <c r="G3574" s="634"/>
      <c r="H3574" s="634"/>
      <c r="I3574" s="634"/>
      <c r="J3574" s="31"/>
      <c r="K3574" s="230"/>
      <c r="L3574" s="230"/>
      <c r="M3574" s="230"/>
      <c r="N3574" s="20"/>
      <c r="P3574" s="228"/>
      <c r="Q3574" s="648" t="s">
        <v>41</v>
      </c>
      <c r="R3574" s="648"/>
      <c r="S3574" s="648"/>
      <c r="T3574" s="648"/>
      <c r="U3574" s="648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644"/>
      <c r="R3575" s="644"/>
      <c r="S3575" s="644"/>
      <c r="T3575" s="644"/>
      <c r="U3575" s="644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44" t="s">
        <v>41</v>
      </c>
      <c r="R3589" s="644"/>
      <c r="S3589" s="644"/>
      <c r="T3589" s="644"/>
      <c r="U3589" s="644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44"/>
      <c r="R3590" s="644"/>
      <c r="S3590" s="644"/>
      <c r="T3590" s="644"/>
      <c r="U3590" s="644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44"/>
      <c r="R3591" s="644"/>
      <c r="S3591" s="644"/>
      <c r="T3591" s="644"/>
      <c r="U3591" s="644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44"/>
      <c r="R3592" s="644"/>
      <c r="S3592" s="644"/>
      <c r="T3592" s="644"/>
      <c r="U3592" s="644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44"/>
      <c r="R3593" s="644"/>
      <c r="S3593" s="644"/>
      <c r="T3593" s="644"/>
      <c r="U3593" s="644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50"/>
      <c r="C3596" s="650"/>
      <c r="D3596" s="650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42"/>
      <c r="C3618" s="642"/>
      <c r="D3618" s="642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42"/>
      <c r="C3641" s="642"/>
      <c r="D3641" s="642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48" t="s">
        <v>41</v>
      </c>
      <c r="R3642" s="648"/>
      <c r="S3642" s="648"/>
      <c r="T3642" s="648"/>
      <c r="U3642" s="648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44"/>
      <c r="R3643" s="644"/>
      <c r="S3643" s="644"/>
      <c r="T3643" s="644"/>
      <c r="U3643" s="644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44"/>
      <c r="R3644" s="644"/>
      <c r="S3644" s="644"/>
      <c r="T3644" s="644"/>
      <c r="U3644" s="644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32" t="s">
        <v>38</v>
      </c>
      <c r="G3646" s="632"/>
      <c r="H3646" s="632"/>
      <c r="I3646" s="632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32"/>
      <c r="G3647" s="632"/>
      <c r="H3647" s="632"/>
      <c r="I3647" s="632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44" t="s">
        <v>41</v>
      </c>
      <c r="R3662" s="644"/>
      <c r="S3662" s="644"/>
      <c r="T3662" s="644"/>
      <c r="U3662" s="644"/>
      <c r="W3662" s="343"/>
    </row>
    <row r="3663" spans="1:24" s="125" customFormat="1" ht="15" customHeight="1" thickBot="1">
      <c r="A3663" s="235"/>
      <c r="B3663" s="642"/>
      <c r="C3663" s="642"/>
      <c r="D3663" s="642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48" t="s">
        <v>41</v>
      </c>
      <c r="R3664" s="648"/>
      <c r="S3664" s="648"/>
      <c r="T3664" s="648"/>
      <c r="U3664" s="648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32" t="s">
        <v>39</v>
      </c>
      <c r="G3668" s="632"/>
      <c r="H3668" s="632"/>
      <c r="I3668" s="632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42"/>
      <c r="C3687" s="642"/>
      <c r="D3687" s="642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32" t="s">
        <v>38</v>
      </c>
      <c r="G3689" s="632"/>
      <c r="H3689" s="632"/>
      <c r="I3689" s="632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32"/>
      <c r="G3690" s="632"/>
      <c r="H3690" s="632"/>
      <c r="I3690" s="632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44" t="s">
        <v>41</v>
      </c>
      <c r="R3703" s="644"/>
      <c r="S3703" s="644"/>
      <c r="T3703" s="644"/>
      <c r="U3703" s="644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42"/>
      <c r="C3709" s="642"/>
      <c r="D3709" s="642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42"/>
      <c r="C3732" s="642"/>
      <c r="D3732" s="642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32" t="s">
        <v>38</v>
      </c>
      <c r="G3751" s="632"/>
      <c r="H3751" s="632"/>
      <c r="I3751" s="632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42"/>
      <c r="C3777" s="642"/>
      <c r="D3777" s="642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57" t="s">
        <v>41</v>
      </c>
      <c r="R3778" s="657"/>
      <c r="S3778" s="657"/>
      <c r="T3778" s="657"/>
      <c r="U3778" s="657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58"/>
      <c r="R3779" s="658"/>
      <c r="S3779" s="658"/>
      <c r="T3779" s="658"/>
      <c r="U3779" s="658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58"/>
      <c r="R3780" s="658"/>
      <c r="S3780" s="658"/>
      <c r="T3780" s="658"/>
      <c r="U3780" s="658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58"/>
      <c r="R3781" s="658"/>
      <c r="S3781" s="658"/>
      <c r="T3781" s="658"/>
      <c r="U3781" s="658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58"/>
      <c r="R3782" s="658"/>
      <c r="S3782" s="658"/>
      <c r="T3782" s="658"/>
      <c r="U3782" s="658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42"/>
      <c r="C3801" s="642"/>
      <c r="D3801" s="642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42"/>
      <c r="C3824" s="642"/>
      <c r="D3824" s="642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32" t="s">
        <v>38</v>
      </c>
      <c r="G3841" s="632"/>
      <c r="H3841" s="632"/>
      <c r="I3841" s="632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32"/>
      <c r="G3842" s="632"/>
      <c r="H3842" s="632"/>
      <c r="I3842" s="632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35"/>
      <c r="C3846" s="635"/>
      <c r="D3846" s="635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34" t="s">
        <v>38</v>
      </c>
      <c r="G3847" s="634"/>
      <c r="H3847" s="634"/>
      <c r="I3847" s="634"/>
      <c r="J3847" s="31"/>
      <c r="K3847" s="230"/>
      <c r="L3847" s="230"/>
      <c r="M3847" s="230"/>
      <c r="O3847" s="169"/>
      <c r="P3847" s="228"/>
      <c r="Q3847" s="648" t="s">
        <v>43</v>
      </c>
      <c r="R3847" s="648"/>
      <c r="S3847" s="648"/>
      <c r="T3847" s="648"/>
      <c r="U3847" s="648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44"/>
      <c r="R3848" s="644"/>
      <c r="S3848" s="644"/>
      <c r="T3848" s="644"/>
      <c r="U3848" s="644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44"/>
      <c r="R3849" s="644"/>
      <c r="S3849" s="644"/>
      <c r="T3849" s="644"/>
      <c r="U3849" s="644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35"/>
      <c r="C3870" s="635"/>
      <c r="D3870" s="635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56" t="s">
        <v>43</v>
      </c>
      <c r="R3877" s="656"/>
      <c r="S3877" s="656"/>
      <c r="T3877" s="656"/>
      <c r="U3877" s="656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56"/>
      <c r="R3878" s="656"/>
      <c r="S3878" s="656"/>
      <c r="T3878" s="656"/>
      <c r="U3878" s="656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56"/>
      <c r="R3879" s="656"/>
      <c r="S3879" s="656"/>
      <c r="T3879" s="656"/>
      <c r="U3879" s="656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56"/>
      <c r="R3880" s="656"/>
      <c r="S3880" s="656"/>
      <c r="T3880" s="656"/>
      <c r="U3880" s="656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56"/>
      <c r="R3881" s="656"/>
      <c r="S3881" s="656"/>
      <c r="T3881" s="656"/>
      <c r="U3881" s="656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35"/>
      <c r="C3891" s="635"/>
      <c r="D3891" s="635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35"/>
      <c r="C3913" s="635"/>
      <c r="D3913" s="635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56" t="s">
        <v>43</v>
      </c>
      <c r="R3917" s="656"/>
      <c r="S3917" s="656"/>
      <c r="T3917" s="656"/>
      <c r="U3917" s="656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56"/>
      <c r="R3918" s="656"/>
      <c r="S3918" s="656"/>
      <c r="T3918" s="656"/>
      <c r="U3918" s="656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56" t="s">
        <v>35</v>
      </c>
      <c r="R3934" s="656"/>
      <c r="S3934" s="656"/>
      <c r="T3934" s="656"/>
      <c r="U3934" s="656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56"/>
      <c r="R3935" s="656"/>
      <c r="S3935" s="656"/>
      <c r="T3935" s="656"/>
      <c r="U3935" s="656"/>
    </row>
    <row r="3936" spans="1:24" ht="15" customHeight="1" thickBot="1">
      <c r="A3936" s="236"/>
      <c r="B3936" s="635"/>
      <c r="C3936" s="635"/>
      <c r="D3936" s="635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43" t="s">
        <v>44</v>
      </c>
      <c r="R3937" s="643"/>
      <c r="S3937" s="643"/>
      <c r="T3937" s="643"/>
      <c r="U3937" s="643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31" t="s">
        <v>45</v>
      </c>
      <c r="R3948" s="631"/>
      <c r="S3948" s="631"/>
      <c r="T3948" s="631"/>
      <c r="U3948" s="631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35"/>
      <c r="C3960" s="635"/>
      <c r="D3960" s="635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31" t="s">
        <v>45</v>
      </c>
      <c r="R3963" s="631"/>
      <c r="S3963" s="631"/>
      <c r="T3963" s="631"/>
      <c r="U3963" s="631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31" t="s">
        <v>45</v>
      </c>
      <c r="R3966" s="631"/>
      <c r="S3966" s="631"/>
      <c r="T3966" s="631"/>
      <c r="U3966" s="631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31"/>
      <c r="R3967" s="631"/>
      <c r="S3967" s="631"/>
      <c r="T3967" s="631"/>
      <c r="U3967" s="631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31"/>
      <c r="R3968" s="631"/>
      <c r="S3968" s="631"/>
      <c r="T3968" s="631"/>
      <c r="U3968" s="631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35"/>
      <c r="C3981" s="635"/>
      <c r="D3981" s="635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35"/>
      <c r="C4005" s="635"/>
      <c r="D4005" s="635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35"/>
      <c r="C4028" s="635"/>
      <c r="D4028" s="635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693"/>
      <c r="Z4042" s="693"/>
      <c r="AA4042" s="693"/>
      <c r="AB4042" s="693"/>
      <c r="AC4042" s="693"/>
      <c r="AD4042" s="693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693"/>
      <c r="Z4043" s="693"/>
      <c r="AA4043" s="693"/>
      <c r="AB4043" s="693"/>
      <c r="AC4043" s="693"/>
      <c r="AD4043" s="693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35"/>
      <c r="C4050" s="635"/>
      <c r="D4050" s="635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657" t="s">
        <v>41</v>
      </c>
      <c r="Z4051" s="657"/>
      <c r="AA4051" s="657"/>
      <c r="AB4051" s="657"/>
      <c r="AC4051" s="657"/>
      <c r="AD4051" s="657"/>
      <c r="AE4051" s="657"/>
      <c r="AF4051" s="657"/>
      <c r="AG4051" s="657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658"/>
      <c r="Z4052" s="658"/>
      <c r="AA4052" s="658"/>
      <c r="AB4052" s="658"/>
      <c r="AC4052" s="658"/>
      <c r="AD4052" s="658"/>
      <c r="AE4052" s="658"/>
      <c r="AF4052" s="658"/>
      <c r="AG4052" s="658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658"/>
      <c r="Z4053" s="658"/>
      <c r="AA4053" s="658"/>
      <c r="AB4053" s="658"/>
      <c r="AC4053" s="658"/>
      <c r="AD4053" s="658"/>
      <c r="AE4053" s="658"/>
      <c r="AF4053" s="658"/>
      <c r="AG4053" s="658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658"/>
      <c r="Z4054" s="658"/>
      <c r="AA4054" s="658"/>
      <c r="AB4054" s="658"/>
      <c r="AC4054" s="658"/>
      <c r="AD4054" s="658"/>
      <c r="AE4054" s="658"/>
      <c r="AF4054" s="658"/>
      <c r="AG4054" s="658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658"/>
      <c r="Z4055" s="658"/>
      <c r="AA4055" s="658"/>
      <c r="AB4055" s="658"/>
      <c r="AC4055" s="658"/>
      <c r="AD4055" s="658"/>
      <c r="AE4055" s="658"/>
      <c r="AF4055" s="658"/>
      <c r="AG4055" s="658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35"/>
      <c r="C4074" s="635"/>
      <c r="D4074" s="635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35"/>
      <c r="C4096" s="635"/>
      <c r="D4096" s="635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32" t="s">
        <v>38</v>
      </c>
      <c r="G4114" s="632"/>
      <c r="H4114" s="632"/>
      <c r="I4114" s="632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32"/>
      <c r="G4115" s="632"/>
      <c r="H4115" s="632"/>
      <c r="I4115" s="632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35"/>
      <c r="C4119" s="635"/>
      <c r="D4119" s="635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59" t="s">
        <v>46</v>
      </c>
      <c r="Q4141" s="660"/>
      <c r="R4141" s="660"/>
      <c r="S4141" s="660"/>
      <c r="T4141" s="660"/>
      <c r="U4141" s="660"/>
      <c r="V4141" s="660"/>
      <c r="W4141" s="660"/>
    </row>
    <row r="4142" spans="1:23" ht="15" customHeight="1" thickBot="1">
      <c r="A4142" s="236"/>
      <c r="B4142" s="635"/>
      <c r="C4142" s="635"/>
      <c r="D4142" s="635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51" t="s">
        <v>46</v>
      </c>
      <c r="Q4143" s="652"/>
      <c r="R4143" s="652"/>
      <c r="S4143" s="652"/>
      <c r="T4143" s="652"/>
      <c r="U4143" s="652"/>
      <c r="V4143" s="652"/>
      <c r="W4143" s="652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53"/>
      <c r="Q4144" s="654"/>
      <c r="R4144" s="654"/>
      <c r="S4144" s="654"/>
      <c r="T4144" s="654"/>
      <c r="U4144" s="654"/>
      <c r="V4144" s="654"/>
      <c r="W4144" s="654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53"/>
      <c r="Q4145" s="654"/>
      <c r="R4145" s="654"/>
      <c r="S4145" s="654"/>
      <c r="T4145" s="654"/>
      <c r="U4145" s="654"/>
      <c r="V4145" s="654"/>
      <c r="W4145" s="654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53"/>
      <c r="Q4146" s="654"/>
      <c r="R4146" s="654"/>
      <c r="S4146" s="654"/>
      <c r="T4146" s="654"/>
      <c r="U4146" s="654"/>
      <c r="V4146" s="654"/>
      <c r="W4146" s="654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35"/>
      <c r="C4163" s="635"/>
      <c r="D4163" s="635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35"/>
      <c r="C4185" s="635"/>
      <c r="D4185" s="635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55" t="s">
        <v>47</v>
      </c>
      <c r="G4199" s="655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55"/>
      <c r="G4200" s="655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35"/>
      <c r="C4208" s="635"/>
      <c r="D4208" s="635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43" t="s">
        <v>44</v>
      </c>
      <c r="R4209" s="643"/>
      <c r="S4209" s="643"/>
      <c r="T4209" s="643"/>
      <c r="U4209" s="643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43" t="s">
        <v>44</v>
      </c>
      <c r="R4210" s="643"/>
      <c r="S4210" s="643"/>
      <c r="T4210" s="643"/>
      <c r="U4210" s="643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35"/>
      <c r="C4231" s="635"/>
      <c r="D4231" s="635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43" t="s">
        <v>44</v>
      </c>
      <c r="R4232" s="643"/>
      <c r="S4232" s="643"/>
      <c r="T4232" s="643"/>
      <c r="U4232" s="643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35"/>
      <c r="C4253" s="635"/>
      <c r="D4253" s="635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35"/>
      <c r="C4277" s="635"/>
      <c r="D4277" s="635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32" t="s">
        <v>48</v>
      </c>
      <c r="G4294" s="632"/>
      <c r="H4294" s="632"/>
      <c r="I4294" s="632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35"/>
      <c r="C4299" s="635"/>
      <c r="D4299" s="635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96" t="s">
        <v>50</v>
      </c>
      <c r="Q4305" s="696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35"/>
      <c r="C4322" s="635"/>
      <c r="D4322" s="635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97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98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98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98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98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98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35"/>
      <c r="C4346" s="635"/>
      <c r="D4346" s="635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35"/>
      <c r="C4367" s="635"/>
      <c r="D4367" s="635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32" t="s">
        <v>51</v>
      </c>
      <c r="G4386" s="632"/>
      <c r="H4386" s="632"/>
      <c r="I4386" s="632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32"/>
      <c r="G4387" s="632"/>
      <c r="H4387" s="632"/>
      <c r="I4387" s="632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35"/>
      <c r="C4391" s="635"/>
      <c r="D4391" s="635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35"/>
      <c r="C4413" s="635"/>
      <c r="D4413" s="635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37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37" t="s">
        <v>50</v>
      </c>
      <c r="Q4426" s="637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37"/>
      <c r="Q4427" s="637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37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37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37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35"/>
      <c r="C4434" s="635"/>
      <c r="D4434" s="635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35"/>
      <c r="C4457" s="635"/>
      <c r="D4457" s="635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32" t="s">
        <v>51</v>
      </c>
      <c r="G4460" s="632"/>
      <c r="H4460" s="632"/>
      <c r="I4460" s="632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32"/>
      <c r="G4461" s="632"/>
      <c r="H4461" s="632"/>
      <c r="I4461" s="632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99" t="s">
        <v>50</v>
      </c>
      <c r="Q4479" s="700"/>
      <c r="U4479" s="462">
        <v>0.1</v>
      </c>
    </row>
    <row r="4480" spans="1:23" ht="15" customHeight="1" thickBot="1">
      <c r="A4480" s="236"/>
      <c r="B4480" s="635"/>
      <c r="C4480" s="635"/>
      <c r="D4480" s="635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94" t="s">
        <v>50</v>
      </c>
      <c r="Q4481" s="694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32" t="s">
        <v>51</v>
      </c>
      <c r="G4482" s="632"/>
      <c r="H4482" s="632"/>
      <c r="I4482" s="632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32" t="s">
        <v>51</v>
      </c>
      <c r="G4497" s="632"/>
      <c r="H4497" s="632"/>
      <c r="I4497" s="632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35"/>
      <c r="C4502" s="635"/>
      <c r="D4502" s="635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35"/>
      <c r="C4525" s="635"/>
      <c r="D4525" s="635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35"/>
      <c r="C4549" s="635"/>
      <c r="D4549" s="635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32" t="s">
        <v>51</v>
      </c>
      <c r="G4570" s="632"/>
      <c r="H4570" s="632"/>
      <c r="I4570" s="632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35"/>
      <c r="C4571" s="635"/>
      <c r="D4571" s="635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95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95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31" t="s">
        <v>48</v>
      </c>
      <c r="Q4590" s="631" t="s">
        <v>48</v>
      </c>
      <c r="U4590" s="462">
        <v>0.1</v>
      </c>
      <c r="W4590" s="691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31"/>
      <c r="Q4591" s="631"/>
      <c r="U4591" s="462">
        <v>0.1</v>
      </c>
      <c r="W4591" s="691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35"/>
      <c r="C4594" s="635"/>
      <c r="D4594" s="635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30" t="s">
        <v>48</v>
      </c>
      <c r="Q4595" s="25">
        <f>184.92/1177</f>
        <v>0.15711129991503822</v>
      </c>
      <c r="U4595" s="462">
        <v>0.1</v>
      </c>
      <c r="W4595" s="702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31"/>
      <c r="Q4596" s="25">
        <f>185.5/1183</f>
        <v>0.15680473372781065</v>
      </c>
      <c r="U4596" s="462">
        <v>0.1</v>
      </c>
      <c r="W4596" s="691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31"/>
      <c r="Q4597" s="25">
        <f>183.64/1168</f>
        <v>0.15722602739726027</v>
      </c>
      <c r="U4597" s="462">
        <v>0.1</v>
      </c>
      <c r="W4597" s="691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31"/>
      <c r="Q4598" s="25">
        <f>183.6/1167</f>
        <v>0.15732647814910025</v>
      </c>
      <c r="U4598" s="462">
        <v>0.1</v>
      </c>
      <c r="W4598" s="691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31"/>
      <c r="Q4599" s="25">
        <f>182.52/1157</f>
        <v>0.15775280898876406</v>
      </c>
      <c r="U4599" s="462">
        <v>0.1</v>
      </c>
      <c r="W4599" s="691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31"/>
      <c r="Q4600" s="25">
        <f>182.82/1161.5</f>
        <v>0.15739991390443392</v>
      </c>
      <c r="U4600" s="462">
        <v>0.1</v>
      </c>
      <c r="W4600" s="691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35"/>
      <c r="C4617" s="635"/>
      <c r="D4617" s="635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35"/>
      <c r="C4639" s="635"/>
      <c r="D4639" s="635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38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38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38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32" t="s">
        <v>51</v>
      </c>
      <c r="G4658" s="632"/>
      <c r="H4658" s="632"/>
      <c r="I4658" s="632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35"/>
      <c r="C4662" s="635"/>
      <c r="D4662" s="635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635"/>
      <c r="C4683" s="635"/>
      <c r="D4683" s="635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31" t="s">
        <v>48</v>
      </c>
      <c r="Q4688" s="25">
        <f>181.83/1202.7</f>
        <v>0.15118483412322276</v>
      </c>
      <c r="U4688" s="458">
        <v>0.1</v>
      </c>
      <c r="W4688" s="703" t="s">
        <v>48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31"/>
      <c r="Q4689" s="631" t="s">
        <v>48</v>
      </c>
      <c r="U4689" s="458">
        <v>0.1</v>
      </c>
      <c r="W4689" s="703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31"/>
      <c r="Q4690" s="631"/>
      <c r="U4690" s="458">
        <v>0.1</v>
      </c>
      <c r="W4690" s="703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31"/>
      <c r="Q4691" s="631"/>
      <c r="U4691" s="458">
        <v>0.1</v>
      </c>
      <c r="W4691" s="703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31"/>
      <c r="Q4692" s="25">
        <f>183.28/1198.36</f>
        <v>0.15294235455122002</v>
      </c>
      <c r="U4692" s="458">
        <v>0.1</v>
      </c>
      <c r="W4692" s="703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31"/>
      <c r="Q4693" s="25">
        <f>182.78/1197</f>
        <v>0.15269841269841269</v>
      </c>
      <c r="U4693" s="458">
        <v>0.1</v>
      </c>
      <c r="W4693" s="703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635"/>
      <c r="C4705" s="635"/>
      <c r="D4705" s="635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632"/>
      <c r="C4724" s="632"/>
      <c r="D4724" s="632"/>
      <c r="E4724" s="632"/>
      <c r="F4724" s="632"/>
      <c r="G4724" s="632"/>
      <c r="H4724" s="632"/>
      <c r="I4724" s="632"/>
      <c r="J4724" s="632"/>
      <c r="K4724" s="632"/>
      <c r="L4724" s="632"/>
      <c r="M4724" s="632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632"/>
      <c r="C4725" s="632"/>
      <c r="D4725" s="632"/>
      <c r="E4725" s="632"/>
      <c r="F4725" s="632"/>
      <c r="G4725" s="632"/>
      <c r="H4725" s="632"/>
      <c r="I4725" s="632"/>
      <c r="J4725" s="632"/>
      <c r="K4725" s="632"/>
      <c r="L4725" s="632"/>
      <c r="M4725" s="632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635"/>
      <c r="C4729" s="635"/>
      <c r="D4729" s="635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635"/>
      <c r="C4751" s="635"/>
      <c r="D4751" s="635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634"/>
      <c r="C4752" s="634"/>
      <c r="D4752" s="634"/>
      <c r="E4752" s="634"/>
      <c r="F4752" s="634"/>
      <c r="G4752" s="634"/>
      <c r="H4752" s="634"/>
      <c r="I4752" s="634"/>
      <c r="J4752" s="634"/>
      <c r="K4752" s="634"/>
      <c r="L4752" s="634"/>
      <c r="M4752" s="634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632"/>
      <c r="C4772" s="632"/>
      <c r="D4772" s="632"/>
      <c r="E4772" s="632"/>
      <c r="F4772" s="632"/>
      <c r="G4772" s="632"/>
      <c r="H4772" s="632"/>
      <c r="I4772" s="632"/>
      <c r="J4772" s="632"/>
      <c r="K4772" s="632"/>
      <c r="L4772" s="632"/>
      <c r="M4772" s="632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635"/>
      <c r="C4774" s="635"/>
      <c r="D4774" s="635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95" t="s">
        <v>55</v>
      </c>
      <c r="Q4781" s="25">
        <f>175.94/1156.5</f>
        <v>0.15213143104193688</v>
      </c>
      <c r="U4781" s="458">
        <v>0.1</v>
      </c>
      <c r="W4781" s="691" t="s">
        <v>55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95"/>
      <c r="Q4782" s="25">
        <f>175.94/1155.8</f>
        <v>0.15222356809136528</v>
      </c>
      <c r="U4782" s="458">
        <v>0.1</v>
      </c>
      <c r="W4782" s="691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635"/>
      <c r="C4797" s="635"/>
      <c r="D4797" s="635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635"/>
      <c r="C4819" s="635"/>
      <c r="D4819" s="635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632"/>
      <c r="C4840" s="632"/>
      <c r="D4840" s="632"/>
      <c r="E4840" s="632"/>
      <c r="F4840" s="632"/>
      <c r="G4840" s="632"/>
      <c r="H4840" s="632"/>
      <c r="I4840" s="632"/>
      <c r="J4840" s="632"/>
      <c r="K4840" s="632"/>
      <c r="L4840" s="632"/>
      <c r="M4840" s="632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635"/>
      <c r="C4843" s="635"/>
      <c r="D4843" s="635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39" t="s">
        <v>50</v>
      </c>
      <c r="U4852" s="458">
        <v>0.1</v>
      </c>
      <c r="W4852" s="691" t="s">
        <v>48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39"/>
      <c r="U4853" s="458">
        <v>0.1</v>
      </c>
      <c r="W4853" s="691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37" t="s">
        <v>50</v>
      </c>
      <c r="Q4854" s="639"/>
      <c r="U4854" s="458">
        <v>0.1</v>
      </c>
      <c r="W4854" s="691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37"/>
      <c r="Q4855" s="25">
        <f>166.02/1112.3</f>
        <v>0.14925829362582038</v>
      </c>
      <c r="U4855" s="458">
        <v>0.1</v>
      </c>
      <c r="W4855" s="691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635"/>
      <c r="C4866" s="635"/>
      <c r="D4866" s="635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36" t="s">
        <v>50</v>
      </c>
      <c r="Q4867" s="376" t="s">
        <v>50</v>
      </c>
      <c r="U4867" s="458">
        <v>0.1</v>
      </c>
      <c r="W4867" s="702" t="s">
        <v>48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37"/>
      <c r="Q4868" s="25">
        <f>165.28/1105.1</f>
        <v>0.14956112568998281</v>
      </c>
      <c r="U4868" s="458">
        <v>0.1</v>
      </c>
      <c r="W4868" s="691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37"/>
      <c r="Q4869" s="25">
        <f>165.28/1105.1</f>
        <v>0.14956112568998281</v>
      </c>
      <c r="U4869" s="458">
        <v>0.1</v>
      </c>
      <c r="W4869" s="691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37"/>
      <c r="Q4870" s="25">
        <f>165.28/1105.1</f>
        <v>0.14956112568998281</v>
      </c>
      <c r="U4870" s="458">
        <v>0.1</v>
      </c>
      <c r="W4870" s="691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37"/>
      <c r="Q4871" s="25">
        <f>165.94/1111.3</f>
        <v>0.14932061549536579</v>
      </c>
      <c r="U4871" s="458">
        <v>0.1</v>
      </c>
      <c r="W4871" s="691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635"/>
      <c r="C4888" s="635"/>
      <c r="D4888" s="635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635"/>
      <c r="C4911" s="635"/>
      <c r="D4911" s="635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632"/>
      <c r="C4929" s="632"/>
      <c r="D4929" s="632"/>
      <c r="E4929" s="632"/>
      <c r="F4929" s="632"/>
      <c r="G4929" s="632"/>
      <c r="H4929" s="632"/>
      <c r="I4929" s="632"/>
      <c r="J4929" s="632"/>
      <c r="K4929" s="632"/>
      <c r="L4929" s="632"/>
      <c r="M4929" s="632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632"/>
      <c r="C4930" s="632"/>
      <c r="D4930" s="632"/>
      <c r="E4930" s="632"/>
      <c r="F4930" s="632"/>
      <c r="G4930" s="632"/>
      <c r="H4930" s="632"/>
      <c r="I4930" s="632"/>
      <c r="J4930" s="632"/>
      <c r="K4930" s="632"/>
      <c r="L4930" s="632"/>
      <c r="M4930" s="632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635"/>
      <c r="C4934" s="635"/>
      <c r="D4934" s="635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37" t="s">
        <v>50</v>
      </c>
      <c r="Q4953" s="637" t="s">
        <v>50</v>
      </c>
      <c r="W4953" s="706" t="s">
        <v>50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37"/>
      <c r="Q4954" s="637"/>
      <c r="W4954" s="706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37"/>
      <c r="Q4955" s="637"/>
      <c r="W4955" s="706"/>
      <c r="X4955" s="536"/>
    </row>
    <row r="4956" spans="1:24" ht="15" customHeight="1" thickBot="1">
      <c r="A4956" s="236"/>
      <c r="B4956" s="635"/>
      <c r="C4956" s="635"/>
      <c r="D4956" s="635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40" t="s">
        <v>50</v>
      </c>
      <c r="Q4957" s="25">
        <f>169.01/1155.5</f>
        <v>0.14626568585028127</v>
      </c>
      <c r="W4957" s="704" t="s">
        <v>50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41"/>
      <c r="Q4958" s="25">
        <f>168.97/1155.2</f>
        <v>0.14626904432132964</v>
      </c>
      <c r="W4958" s="705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635"/>
      <c r="C4977" s="635"/>
      <c r="D4977" s="635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635"/>
      <c r="C5001" s="635"/>
      <c r="D5001" s="635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09" t="s">
        <v>56</v>
      </c>
      <c r="Q5002" s="25">
        <f>162.01/1113.8</f>
        <v>0.1454569940743401</v>
      </c>
      <c r="W5002" s="707" t="s">
        <v>57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38"/>
      <c r="Q5003" s="25">
        <f>162.67/1118.9</f>
        <v>0.14538385914737686</v>
      </c>
      <c r="W5003" s="708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632"/>
      <c r="C5011" s="632"/>
      <c r="D5011" s="632"/>
      <c r="E5011" s="632"/>
      <c r="F5011" s="632"/>
      <c r="G5011" s="632"/>
      <c r="H5011" s="632"/>
      <c r="I5011" s="632"/>
      <c r="J5011" s="632"/>
      <c r="K5011" s="632"/>
      <c r="L5011" s="632"/>
      <c r="M5011" s="632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632"/>
      <c r="C5012" s="632"/>
      <c r="D5012" s="632"/>
      <c r="E5012" s="632"/>
      <c r="F5012" s="632"/>
      <c r="G5012" s="632"/>
      <c r="H5012" s="632"/>
      <c r="I5012" s="632"/>
      <c r="J5012" s="632"/>
      <c r="K5012" s="632"/>
      <c r="L5012" s="632"/>
      <c r="M5012" s="632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635"/>
      <c r="C5022" s="635"/>
      <c r="D5022" s="635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634"/>
      <c r="C5023" s="634"/>
      <c r="D5023" s="634"/>
      <c r="E5023" s="634"/>
      <c r="F5023" s="634"/>
      <c r="G5023" s="634"/>
      <c r="H5023" s="634"/>
      <c r="I5023" s="634"/>
      <c r="J5023" s="634"/>
      <c r="K5023" s="634"/>
      <c r="L5023" s="634"/>
      <c r="M5023" s="634"/>
      <c r="P5023" s="451" t="s">
        <v>56</v>
      </c>
      <c r="Q5023" s="630" t="s">
        <v>48</v>
      </c>
      <c r="W5023" s="453" t="s">
        <v>56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31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31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31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632"/>
      <c r="C5043" s="632"/>
      <c r="D5043" s="632"/>
      <c r="E5043" s="632"/>
      <c r="F5043" s="632"/>
      <c r="G5043" s="632"/>
      <c r="H5043" s="632"/>
      <c r="I5043" s="632"/>
      <c r="J5043" s="632"/>
      <c r="K5043" s="632"/>
      <c r="L5043" s="632"/>
      <c r="M5043" s="632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635"/>
      <c r="C5046" s="635"/>
      <c r="D5046" s="635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635"/>
      <c r="C5069" s="635"/>
      <c r="D5069" s="635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635"/>
      <c r="C5091" s="635"/>
      <c r="D5091" s="635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632"/>
      <c r="C5111" s="632"/>
      <c r="D5111" s="632"/>
      <c r="E5111" s="632"/>
      <c r="F5111" s="632"/>
      <c r="G5111" s="632"/>
      <c r="H5111" s="632"/>
      <c r="I5111" s="632"/>
      <c r="J5111" s="632"/>
      <c r="K5111" s="632"/>
      <c r="L5111" s="632"/>
      <c r="M5111" s="632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635"/>
      <c r="C5115" s="635"/>
      <c r="D5115" s="635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635"/>
      <c r="C5137" s="635"/>
      <c r="D5137" s="635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635"/>
      <c r="C5160" s="635"/>
      <c r="D5160" s="635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635"/>
      <c r="C5183" s="635"/>
      <c r="D5183" s="635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632"/>
      <c r="C5200" s="632"/>
      <c r="D5200" s="632"/>
      <c r="E5200" s="632"/>
      <c r="F5200" s="632"/>
      <c r="G5200" s="632"/>
      <c r="H5200" s="632"/>
      <c r="I5200" s="632"/>
      <c r="J5200" s="632"/>
      <c r="K5200" s="632"/>
      <c r="L5200" s="632"/>
      <c r="M5200" s="632"/>
      <c r="P5200" s="278"/>
      <c r="X5200" s="536"/>
    </row>
    <row r="5201" spans="1:24" ht="15" customHeight="1">
      <c r="A5201" s="3">
        <v>43095</v>
      </c>
      <c r="B5201" s="632"/>
      <c r="C5201" s="632"/>
      <c r="D5201" s="632"/>
      <c r="E5201" s="632"/>
      <c r="F5201" s="632"/>
      <c r="G5201" s="632"/>
      <c r="H5201" s="632"/>
      <c r="I5201" s="632"/>
      <c r="J5201" s="632"/>
      <c r="K5201" s="632"/>
      <c r="L5201" s="632"/>
      <c r="M5201" s="632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635"/>
      <c r="C5205" s="635"/>
      <c r="D5205" s="635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635"/>
      <c r="C5228" s="635"/>
      <c r="D5228" s="635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11" t="s">
        <v>50</v>
      </c>
      <c r="Q5239" s="711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11"/>
      <c r="Q5240" s="711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11"/>
      <c r="Q5241" s="711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11"/>
      <c r="Q5242" s="711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11"/>
      <c r="Q5243" s="711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635"/>
      <c r="C5249" s="635"/>
      <c r="D5249" s="635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632"/>
      <c r="C5271" s="632"/>
      <c r="D5271" s="632"/>
      <c r="E5271" s="632"/>
      <c r="F5271" s="632"/>
      <c r="G5271" s="632"/>
      <c r="H5271" s="632"/>
      <c r="I5271" s="632"/>
      <c r="J5271" s="632"/>
      <c r="K5271" s="632"/>
      <c r="L5271" s="632"/>
      <c r="M5271" s="632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635"/>
      <c r="C5272" s="635"/>
      <c r="D5272" s="635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632"/>
      <c r="C5273" s="632"/>
      <c r="D5273" s="632"/>
      <c r="E5273" s="632"/>
      <c r="F5273" s="632"/>
      <c r="G5273" s="632"/>
      <c r="H5273" s="632"/>
      <c r="I5273" s="632"/>
      <c r="J5273" s="632"/>
      <c r="K5273" s="632"/>
      <c r="L5273" s="632"/>
      <c r="M5273" s="632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38" t="s">
        <v>58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38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635"/>
      <c r="C5294" s="635"/>
      <c r="D5294" s="635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632"/>
      <c r="C5299" s="632"/>
      <c r="D5299" s="632"/>
      <c r="E5299" s="632"/>
      <c r="F5299" s="632"/>
      <c r="G5299" s="632"/>
      <c r="H5299" s="632"/>
      <c r="I5299" s="632"/>
      <c r="J5299" s="632"/>
      <c r="K5299" s="632"/>
      <c r="L5299" s="632"/>
      <c r="M5299" s="632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632"/>
      <c r="C5314" s="632"/>
      <c r="D5314" s="632"/>
      <c r="E5314" s="632"/>
      <c r="F5314" s="632"/>
      <c r="G5314" s="632"/>
      <c r="H5314" s="632"/>
      <c r="I5314" s="632"/>
      <c r="J5314" s="632"/>
      <c r="K5314" s="632"/>
      <c r="L5314" s="632"/>
      <c r="M5314" s="632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635"/>
      <c r="C5318" s="635"/>
      <c r="D5318" s="635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635"/>
      <c r="C5340" s="635"/>
      <c r="D5340" s="635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632"/>
      <c r="C5382" s="632"/>
      <c r="D5382" s="632"/>
      <c r="E5382" s="632"/>
      <c r="F5382" s="632"/>
      <c r="G5382" s="632"/>
      <c r="H5382" s="632"/>
      <c r="I5382" s="632"/>
      <c r="J5382" s="632"/>
      <c r="K5382" s="632"/>
      <c r="L5382" s="632"/>
      <c r="M5382" s="632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632"/>
      <c r="C5472" s="632"/>
      <c r="D5472" s="632"/>
      <c r="E5472" s="632"/>
      <c r="F5472" s="632"/>
      <c r="G5472" s="632"/>
      <c r="H5472" s="632"/>
      <c r="I5472" s="632"/>
      <c r="J5472" s="632"/>
      <c r="K5472" s="632"/>
      <c r="L5472" s="632"/>
      <c r="M5472" s="632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632"/>
      <c r="C5473" s="632"/>
      <c r="D5473" s="632"/>
      <c r="E5473" s="632"/>
      <c r="F5473" s="632"/>
      <c r="G5473" s="632"/>
      <c r="H5473" s="632"/>
      <c r="I5473" s="632"/>
      <c r="J5473" s="632"/>
      <c r="K5473" s="632"/>
      <c r="L5473" s="632"/>
      <c r="M5473" s="632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632"/>
      <c r="C5558" s="632"/>
      <c r="D5558" s="632"/>
      <c r="E5558" s="632"/>
      <c r="F5558" s="632"/>
      <c r="G5558" s="632"/>
      <c r="H5558" s="632"/>
      <c r="I5558" s="632"/>
      <c r="J5558" s="632"/>
      <c r="K5558" s="632"/>
      <c r="L5558" s="632"/>
      <c r="M5558" s="632"/>
      <c r="P5558" s="278"/>
      <c r="X5558" s="536"/>
    </row>
    <row r="5559" spans="1:24" ht="15" customHeight="1">
      <c r="A5559" s="3">
        <v>43577</v>
      </c>
      <c r="B5559" s="632"/>
      <c r="C5559" s="632"/>
      <c r="D5559" s="632"/>
      <c r="E5559" s="632"/>
      <c r="F5559" s="632"/>
      <c r="G5559" s="632"/>
      <c r="H5559" s="632"/>
      <c r="I5559" s="632"/>
      <c r="J5559" s="632"/>
      <c r="K5559" s="632"/>
      <c r="L5559" s="632"/>
      <c r="M5559" s="632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32"/>
      <c r="C5570" s="632"/>
      <c r="D5570" s="632"/>
      <c r="E5570" s="632"/>
      <c r="F5570" s="632"/>
      <c r="G5570" s="632"/>
      <c r="H5570" s="632"/>
      <c r="I5570" s="632"/>
      <c r="J5570" s="632"/>
      <c r="K5570" s="632"/>
      <c r="L5570" s="632"/>
      <c r="M5570" s="632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632"/>
      <c r="C5585" s="632"/>
      <c r="D5585" s="632"/>
      <c r="E5585" s="632"/>
      <c r="F5585" s="632"/>
      <c r="G5585" s="632"/>
      <c r="H5585" s="632"/>
      <c r="I5585" s="632"/>
      <c r="J5585" s="632"/>
      <c r="K5585" s="632"/>
      <c r="L5585" s="632"/>
      <c r="M5585" s="632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632"/>
      <c r="C5653" s="632"/>
      <c r="D5653" s="632"/>
      <c r="E5653" s="632"/>
      <c r="F5653" s="632"/>
      <c r="G5653" s="632"/>
      <c r="H5653" s="632"/>
      <c r="I5653" s="632"/>
      <c r="J5653" s="632"/>
      <c r="K5653" s="632"/>
      <c r="L5653" s="632"/>
      <c r="M5653" s="632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658" t="s">
        <v>60</v>
      </c>
      <c r="C5744" s="632"/>
      <c r="D5744" s="632"/>
      <c r="E5744" s="632"/>
      <c r="F5744" s="632"/>
      <c r="G5744" s="632"/>
      <c r="H5744" s="632"/>
      <c r="I5744" s="632"/>
      <c r="J5744" s="632"/>
      <c r="K5744" s="632"/>
      <c r="L5744" s="632"/>
      <c r="M5744" s="632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632"/>
      <c r="C5745" s="632"/>
      <c r="D5745" s="632"/>
      <c r="E5745" s="632"/>
      <c r="F5745" s="632"/>
      <c r="G5745" s="632"/>
      <c r="H5745" s="632"/>
      <c r="I5745" s="632"/>
      <c r="J5745" s="632"/>
      <c r="K5745" s="632"/>
      <c r="L5745" s="632"/>
      <c r="M5745" s="632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632" t="s">
        <v>61</v>
      </c>
      <c r="C5824" s="632"/>
      <c r="D5824" s="632"/>
      <c r="E5824" s="632"/>
      <c r="F5824" s="632"/>
      <c r="G5824" s="632"/>
      <c r="H5824" s="632"/>
      <c r="I5824" s="632"/>
      <c r="J5824" s="632"/>
      <c r="K5824" s="632"/>
      <c r="L5824" s="632"/>
      <c r="M5824" s="632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632"/>
      <c r="C5825" s="632"/>
      <c r="D5825" s="632"/>
      <c r="E5825" s="632"/>
      <c r="F5825" s="632"/>
      <c r="G5825" s="632"/>
      <c r="H5825" s="632"/>
      <c r="I5825" s="632"/>
      <c r="J5825" s="632"/>
      <c r="K5825" s="632"/>
      <c r="L5825" s="632"/>
      <c r="M5825" s="632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16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17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17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632" t="s">
        <v>61</v>
      </c>
      <c r="C5845" s="632"/>
      <c r="D5845" s="632"/>
      <c r="E5845" s="632"/>
      <c r="F5845" s="632"/>
      <c r="G5845" s="632"/>
      <c r="H5845" s="632"/>
      <c r="I5845" s="632"/>
      <c r="J5845" s="632"/>
      <c r="K5845" s="632"/>
      <c r="L5845" s="632"/>
      <c r="M5845" s="632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632" t="s">
        <v>61</v>
      </c>
      <c r="C5856" s="632"/>
      <c r="D5856" s="632"/>
      <c r="E5856" s="632"/>
      <c r="F5856" s="632"/>
      <c r="G5856" s="632"/>
      <c r="H5856" s="632"/>
      <c r="I5856" s="632"/>
      <c r="J5856" s="632"/>
      <c r="K5856" s="632"/>
      <c r="L5856" s="632"/>
      <c r="M5856" s="632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632" t="s">
        <v>61</v>
      </c>
      <c r="C5929" s="632"/>
      <c r="D5929" s="632"/>
      <c r="E5929" s="632"/>
      <c r="F5929" s="632"/>
      <c r="G5929" s="632"/>
      <c r="H5929" s="632"/>
      <c r="I5929" s="632"/>
      <c r="J5929" s="632"/>
      <c r="K5929" s="632"/>
      <c r="L5929" s="632"/>
      <c r="M5929" s="632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31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31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01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33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33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33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33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33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632" t="s">
        <v>61</v>
      </c>
      <c r="C6017" s="632"/>
      <c r="D6017" s="632"/>
      <c r="E6017" s="632"/>
      <c r="F6017" s="632"/>
      <c r="G6017" s="632"/>
      <c r="H6017" s="632"/>
      <c r="I6017" s="632"/>
      <c r="J6017" s="632"/>
      <c r="K6017" s="632"/>
      <c r="L6017" s="632"/>
      <c r="M6017" s="632"/>
      <c r="X6017" s="536"/>
    </row>
    <row r="6018" spans="1:24" ht="15" customHeight="1">
      <c r="A6018" s="3">
        <v>44193</v>
      </c>
      <c r="B6018" s="632"/>
      <c r="C6018" s="632"/>
      <c r="D6018" s="632"/>
      <c r="E6018" s="632"/>
      <c r="F6018" s="632"/>
      <c r="G6018" s="632"/>
      <c r="H6018" s="632"/>
      <c r="I6018" s="632"/>
      <c r="J6018" s="632"/>
      <c r="K6018" s="632"/>
      <c r="L6018" s="632"/>
      <c r="M6018" s="632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31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12"/>
      <c r="Q6052" s="631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12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12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12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12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632" t="s">
        <v>61</v>
      </c>
      <c r="C6090" s="632"/>
      <c r="D6090" s="632"/>
      <c r="E6090" s="632"/>
      <c r="F6090" s="632"/>
      <c r="G6090" s="632"/>
      <c r="H6090" s="632"/>
      <c r="I6090" s="632"/>
      <c r="J6090" s="632"/>
      <c r="K6090" s="632"/>
      <c r="L6090" s="632"/>
      <c r="M6090" s="632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632"/>
      <c r="C6091" s="632"/>
      <c r="D6091" s="632"/>
      <c r="E6091" s="632"/>
      <c r="F6091" s="632"/>
      <c r="G6091" s="632"/>
      <c r="H6091" s="632"/>
      <c r="I6091" s="632"/>
      <c r="J6091" s="632"/>
      <c r="K6091" s="632"/>
      <c r="L6091" s="632"/>
      <c r="M6091" s="632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634" t="s">
        <v>62</v>
      </c>
      <c r="C6112" s="634"/>
      <c r="D6112" s="634"/>
      <c r="E6112" s="634"/>
      <c r="F6112" s="634"/>
      <c r="G6112" s="634"/>
      <c r="H6112" s="634"/>
      <c r="I6112" s="634"/>
      <c r="J6112" s="634"/>
      <c r="K6112" s="634"/>
      <c r="L6112" s="634"/>
      <c r="M6112" s="634"/>
      <c r="N6112" s="634"/>
      <c r="O6112" s="634"/>
      <c r="P6112" s="634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10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10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632" t="s">
        <v>61</v>
      </c>
      <c r="C6132" s="632"/>
      <c r="D6132" s="632"/>
      <c r="E6132" s="632"/>
      <c r="F6132" s="632"/>
      <c r="G6132" s="632"/>
      <c r="H6132" s="632"/>
      <c r="I6132" s="632"/>
      <c r="J6132" s="632"/>
      <c r="K6132" s="632"/>
      <c r="L6132" s="632"/>
      <c r="M6132" s="632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632" t="s">
        <v>61</v>
      </c>
      <c r="C6200" s="715"/>
      <c r="D6200" s="715"/>
      <c r="E6200" s="715"/>
      <c r="F6200" s="715"/>
      <c r="G6200" s="715"/>
      <c r="H6200" s="715"/>
      <c r="I6200" s="715"/>
      <c r="J6200" s="715"/>
      <c r="K6200" s="715"/>
      <c r="L6200" s="715"/>
      <c r="M6200" s="715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632" t="s">
        <v>61</v>
      </c>
      <c r="C6289" s="713"/>
      <c r="D6289" s="713"/>
      <c r="E6289" s="713"/>
      <c r="F6289" s="713"/>
      <c r="G6289" s="713"/>
      <c r="H6289" s="713"/>
      <c r="I6289" s="713"/>
      <c r="J6289" s="713"/>
      <c r="K6289" s="713"/>
      <c r="L6289" s="713"/>
      <c r="M6289" s="713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713"/>
      <c r="C6290" s="713"/>
      <c r="D6290" s="713"/>
      <c r="E6290" s="713"/>
      <c r="F6290" s="713"/>
      <c r="G6290" s="713"/>
      <c r="H6290" s="713"/>
      <c r="I6290" s="713"/>
      <c r="J6290" s="713"/>
      <c r="K6290" s="713"/>
      <c r="L6290" s="713"/>
      <c r="M6290" s="713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634" t="s">
        <v>61</v>
      </c>
      <c r="C6295" s="714"/>
      <c r="D6295" s="714"/>
      <c r="E6295" s="714"/>
      <c r="F6295" s="714"/>
      <c r="G6295" s="714"/>
      <c r="H6295" s="714"/>
      <c r="I6295" s="714"/>
      <c r="J6295" s="714"/>
      <c r="K6295" s="714"/>
      <c r="L6295" s="714"/>
      <c r="M6295" s="714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632" t="s">
        <v>61</v>
      </c>
      <c r="C6372" s="713"/>
      <c r="D6372" s="713"/>
      <c r="E6372" s="713"/>
      <c r="F6372" s="713"/>
      <c r="G6372" s="713"/>
      <c r="H6372" s="713"/>
      <c r="I6372" s="713"/>
      <c r="J6372" s="713"/>
      <c r="K6372" s="713"/>
      <c r="L6372" s="713"/>
      <c r="M6372" s="713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713"/>
      <c r="C6373" s="713"/>
      <c r="D6373" s="713"/>
      <c r="E6373" s="713"/>
      <c r="F6373" s="713"/>
      <c r="G6373" s="713"/>
      <c r="H6373" s="713"/>
      <c r="I6373" s="713"/>
      <c r="J6373" s="713"/>
      <c r="K6373" s="713"/>
      <c r="L6373" s="713"/>
      <c r="M6373" s="713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634" t="s">
        <v>61</v>
      </c>
      <c r="C6384" s="634"/>
      <c r="D6384" s="634"/>
      <c r="E6384" s="634"/>
      <c r="F6384" s="634"/>
      <c r="G6384" s="634"/>
      <c r="H6384" s="634"/>
      <c r="I6384" s="634"/>
      <c r="J6384" s="634"/>
      <c r="K6384" s="634"/>
      <c r="L6384" s="634"/>
      <c r="M6384" s="634"/>
      <c r="P6384" s="701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33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33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632" t="s">
        <v>61</v>
      </c>
      <c r="C6408" s="632"/>
      <c r="D6408" s="632"/>
      <c r="E6408" s="632"/>
      <c r="F6408" s="632"/>
      <c r="G6408" s="632"/>
      <c r="H6408" s="632"/>
      <c r="I6408" s="632"/>
      <c r="J6408" s="632"/>
      <c r="K6408" s="632"/>
      <c r="L6408" s="632"/>
      <c r="M6408" s="632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632"/>
      <c r="C6409" s="632"/>
      <c r="D6409" s="632"/>
      <c r="E6409" s="632"/>
      <c r="F6409" s="632"/>
      <c r="G6409" s="632"/>
      <c r="H6409" s="632"/>
      <c r="I6409" s="632"/>
      <c r="J6409" s="632"/>
      <c r="K6409" s="632"/>
      <c r="L6409" s="632"/>
      <c r="M6409" s="632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632" t="s">
        <v>61</v>
      </c>
      <c r="C6472" s="632"/>
      <c r="D6472" s="632"/>
      <c r="E6472" s="632"/>
      <c r="F6472" s="632"/>
      <c r="G6472" s="632"/>
      <c r="H6472" s="632"/>
      <c r="I6472" s="632"/>
      <c r="J6472" s="632"/>
      <c r="K6472" s="632"/>
      <c r="L6472" s="632"/>
      <c r="M6472" s="632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01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33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33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33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33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632" t="s">
        <v>61</v>
      </c>
      <c r="C6561" s="632"/>
      <c r="D6561" s="632"/>
      <c r="E6561" s="632"/>
      <c r="F6561" s="632"/>
      <c r="G6561" s="632"/>
      <c r="H6561" s="632"/>
      <c r="I6561" s="632"/>
      <c r="J6561" s="632"/>
      <c r="K6561" s="632"/>
      <c r="L6561" s="632"/>
      <c r="M6561" s="632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632"/>
      <c r="C6562" s="632"/>
      <c r="D6562" s="632"/>
      <c r="E6562" s="632"/>
      <c r="F6562" s="632"/>
      <c r="G6562" s="632"/>
      <c r="H6562" s="632"/>
      <c r="I6562" s="632"/>
      <c r="J6562" s="632"/>
      <c r="K6562" s="632"/>
      <c r="L6562" s="632"/>
      <c r="M6562" s="632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634" t="s">
        <v>61</v>
      </c>
      <c r="C6567" s="634"/>
      <c r="D6567" s="634"/>
      <c r="E6567" s="634"/>
      <c r="F6567" s="634"/>
      <c r="G6567" s="634"/>
      <c r="H6567" s="634"/>
      <c r="I6567" s="634"/>
      <c r="J6567" s="634"/>
      <c r="K6567" s="634"/>
      <c r="L6567" s="634"/>
      <c r="M6567" s="634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3">
        <v>44946</v>
      </c>
      <c r="B6581" s="4">
        <v>17775</v>
      </c>
      <c r="C6581" s="5">
        <v>0</v>
      </c>
      <c r="D6581" s="5">
        <v>1550</v>
      </c>
      <c r="E6581" s="5">
        <v>20250</v>
      </c>
      <c r="F6581" s="4">
        <v>0</v>
      </c>
      <c r="G6581" s="5">
        <v>725</v>
      </c>
      <c r="H6581" s="5">
        <v>3300</v>
      </c>
      <c r="I6581" s="130">
        <f t="shared" ref="I6581" si="1786">H6581/E6581</f>
        <v>0.16296296296296298</v>
      </c>
      <c r="J6581" s="5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3">
        <v>44949</v>
      </c>
      <c r="B6582" s="4">
        <v>17775</v>
      </c>
      <c r="C6582" s="5">
        <v>0</v>
      </c>
      <c r="D6582" s="5">
        <v>1550</v>
      </c>
      <c r="E6582" s="5">
        <v>20250</v>
      </c>
      <c r="F6582" s="4">
        <v>0</v>
      </c>
      <c r="G6582" s="5">
        <v>0</v>
      </c>
      <c r="H6582" s="5">
        <v>3300</v>
      </c>
      <c r="I6582" s="130">
        <f t="shared" ref="I6582" si="1788">H6582/E6582</f>
        <v>0.16296296296296298</v>
      </c>
      <c r="J6582" s="5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633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3">
        <v>44950</v>
      </c>
      <c r="B6583" s="4">
        <v>17775</v>
      </c>
      <c r="C6583" s="5">
        <v>0</v>
      </c>
      <c r="D6583" s="5">
        <v>1550</v>
      </c>
      <c r="E6583" s="5">
        <v>20250</v>
      </c>
      <c r="F6583" s="4">
        <v>0</v>
      </c>
      <c r="G6583" s="5">
        <v>0</v>
      </c>
      <c r="H6583" s="5">
        <v>3300</v>
      </c>
      <c r="I6583" s="130">
        <f t="shared" ref="I6583:I6584" si="1791">H6583/E6583</f>
        <v>0.16296296296296298</v>
      </c>
      <c r="J6583" s="5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633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3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276"/>
      <c r="P6584" s="633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3">
        <v>44952</v>
      </c>
      <c r="B6585" s="4">
        <v>17775</v>
      </c>
      <c r="C6585" s="5">
        <v>0</v>
      </c>
      <c r="D6585" s="5">
        <v>1550</v>
      </c>
      <c r="E6585" s="5">
        <v>20250</v>
      </c>
      <c r="F6585" s="4">
        <v>0</v>
      </c>
      <c r="G6585" s="5">
        <v>0</v>
      </c>
      <c r="H6585" s="5">
        <v>3400</v>
      </c>
      <c r="I6585" s="130">
        <f t="shared" ref="I6585" si="1795">H6585/E6585</f>
        <v>0.16790123456790124</v>
      </c>
      <c r="J6585" s="5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276"/>
      <c r="P6585" s="633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3">
        <v>44953</v>
      </c>
      <c r="B6586" s="4">
        <v>17775</v>
      </c>
      <c r="C6586" s="5">
        <v>0</v>
      </c>
      <c r="D6586" s="5">
        <v>1550</v>
      </c>
      <c r="E6586" s="5">
        <v>20250</v>
      </c>
      <c r="F6586" s="4">
        <v>0</v>
      </c>
      <c r="G6586" s="5">
        <v>0</v>
      </c>
      <c r="H6586" s="5">
        <v>3400</v>
      </c>
      <c r="I6586" s="130">
        <f t="shared" ref="I6586" si="1799">H6586/E6586</f>
        <v>0.16790123456790124</v>
      </c>
      <c r="J6586" s="5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276"/>
      <c r="P6586" s="633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3">
        <v>44956</v>
      </c>
      <c r="B6587" s="4">
        <v>17775</v>
      </c>
      <c r="C6587" s="5">
        <v>0</v>
      </c>
      <c r="D6587" s="5">
        <v>1550</v>
      </c>
      <c r="E6587" s="5">
        <v>20250</v>
      </c>
      <c r="F6587" s="4">
        <v>0</v>
      </c>
      <c r="G6587" s="5">
        <v>0</v>
      </c>
      <c r="H6587" s="10">
        <v>3400</v>
      </c>
      <c r="I6587" s="130">
        <f t="shared" ref="I6587" si="1802">H6587/E6587</f>
        <v>0.16790123456790124</v>
      </c>
      <c r="J6587" s="5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276"/>
      <c r="P6587" s="278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3">
        <v>44957</v>
      </c>
      <c r="B6588" s="4">
        <v>17775</v>
      </c>
      <c r="C6588" s="5">
        <v>0</v>
      </c>
      <c r="D6588" s="5">
        <v>1550</v>
      </c>
      <c r="E6588" s="5">
        <v>20250</v>
      </c>
      <c r="F6588" s="4">
        <v>0</v>
      </c>
      <c r="G6588" s="5">
        <v>0</v>
      </c>
      <c r="H6588" s="10">
        <v>3400</v>
      </c>
      <c r="I6588" s="130">
        <f t="shared" ref="I6588" si="1805">H6588/E6588</f>
        <v>0.16790123456790124</v>
      </c>
      <c r="J6588" s="5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278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470"/>
      <c r="B6589" s="470"/>
      <c r="C6589" s="470"/>
      <c r="D6589" s="470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3">
        <v>44958</v>
      </c>
      <c r="B6590" s="4">
        <v>17775</v>
      </c>
      <c r="C6590" s="5">
        <v>0</v>
      </c>
      <c r="D6590" s="5">
        <v>1525</v>
      </c>
      <c r="E6590" s="5">
        <v>20225</v>
      </c>
      <c r="F6590" s="4">
        <v>0</v>
      </c>
      <c r="G6590" s="5">
        <v>25</v>
      </c>
      <c r="H6590" s="10">
        <v>3375</v>
      </c>
      <c r="I6590" s="130">
        <f t="shared" ref="I6590:I6596" si="1808">H6590/E6590</f>
        <v>0.1668726823238566</v>
      </c>
      <c r="J6590" s="5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41"/>
      <c r="P6590" s="278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3">
        <v>44959</v>
      </c>
      <c r="B6591" s="4">
        <v>17775</v>
      </c>
      <c r="C6591" s="5">
        <v>0</v>
      </c>
      <c r="D6591" s="5">
        <v>1525</v>
      </c>
      <c r="E6591" s="5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278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3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278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3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278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3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278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3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5">
        <v>109749</v>
      </c>
      <c r="K6595" s="22">
        <v>2130</v>
      </c>
      <c r="L6595" s="6">
        <v>2121</v>
      </c>
      <c r="M6595" s="137">
        <f t="shared" si="1812"/>
        <v>-9</v>
      </c>
      <c r="P6595" s="278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3">
        <v>44966</v>
      </c>
      <c r="B6596" s="4">
        <v>19775</v>
      </c>
      <c r="C6596" s="5">
        <v>0</v>
      </c>
      <c r="D6596" s="5">
        <v>1450</v>
      </c>
      <c r="E6596" s="5">
        <v>22150</v>
      </c>
      <c r="F6596" s="4">
        <v>0</v>
      </c>
      <c r="G6596" s="5">
        <v>25</v>
      </c>
      <c r="H6596" s="5">
        <v>3300</v>
      </c>
      <c r="I6596" s="130">
        <f t="shared" si="1808"/>
        <v>0.1489841986455982</v>
      </c>
      <c r="J6596" s="5">
        <v>107191</v>
      </c>
      <c r="K6596" s="22">
        <v>2130</v>
      </c>
      <c r="L6596" s="6">
        <v>2125</v>
      </c>
      <c r="M6596" s="137">
        <f t="shared" si="1812"/>
        <v>-5</v>
      </c>
      <c r="P6596" s="278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3">
        <v>44967</v>
      </c>
      <c r="B6597" s="4">
        <v>19775</v>
      </c>
      <c r="C6597" s="5">
        <v>0</v>
      </c>
      <c r="D6597" s="5">
        <v>1425</v>
      </c>
      <c r="E6597" s="5">
        <v>22125</v>
      </c>
      <c r="F6597" s="4">
        <v>0</v>
      </c>
      <c r="G6597" s="5">
        <v>25</v>
      </c>
      <c r="H6597" s="5">
        <v>3275</v>
      </c>
      <c r="I6597" s="130">
        <f t="shared" ref="I6597" si="1814">H6597/E6597</f>
        <v>0.1480225988700565</v>
      </c>
      <c r="J6597" s="5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278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3">
        <v>44970</v>
      </c>
      <c r="B6598" s="4">
        <v>19775</v>
      </c>
      <c r="C6598" s="5">
        <v>0</v>
      </c>
      <c r="D6598" s="5">
        <v>1425</v>
      </c>
      <c r="E6598" s="5">
        <v>22125</v>
      </c>
      <c r="F6598" s="4">
        <v>0</v>
      </c>
      <c r="G6598" s="4">
        <v>0</v>
      </c>
      <c r="H6598" s="5">
        <v>3275</v>
      </c>
      <c r="I6598" s="130">
        <f t="shared" ref="I6598" si="1818">H6598/E6598</f>
        <v>0.1480225988700565</v>
      </c>
      <c r="J6598" s="5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278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3">
        <v>44971</v>
      </c>
      <c r="B6599" s="4">
        <v>19775</v>
      </c>
      <c r="C6599" s="5">
        <v>0</v>
      </c>
      <c r="D6599" s="5">
        <v>1425</v>
      </c>
      <c r="E6599" s="5">
        <v>22125</v>
      </c>
      <c r="F6599" s="4">
        <v>0</v>
      </c>
      <c r="G6599" s="4">
        <v>0</v>
      </c>
      <c r="H6599" s="5">
        <v>5375</v>
      </c>
      <c r="I6599" s="130">
        <f t="shared" ref="I6599" si="1822">H6599/E6599</f>
        <v>0.24293785310734464</v>
      </c>
      <c r="J6599" s="5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278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3">
        <v>44972</v>
      </c>
      <c r="B6600" s="4">
        <v>22150</v>
      </c>
      <c r="C6600" s="5">
        <v>0</v>
      </c>
      <c r="D6600" s="5">
        <v>1425</v>
      </c>
      <c r="E6600" s="5">
        <v>24500</v>
      </c>
      <c r="F6600" s="4">
        <v>2375</v>
      </c>
      <c r="G6600" s="4">
        <v>0</v>
      </c>
      <c r="H6600" s="5">
        <v>5375</v>
      </c>
      <c r="I6600" s="130">
        <f t="shared" ref="I6600" si="1826">H6600/E6600</f>
        <v>0.21938775510204081</v>
      </c>
      <c r="J6600" s="5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278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3">
        <v>44973</v>
      </c>
      <c r="B6601" s="4">
        <v>22350</v>
      </c>
      <c r="C6601" s="5">
        <v>0</v>
      </c>
      <c r="D6601" s="5">
        <v>1425</v>
      </c>
      <c r="E6601" s="5">
        <v>24700</v>
      </c>
      <c r="F6601" s="4">
        <v>200</v>
      </c>
      <c r="G6601" s="4">
        <v>0</v>
      </c>
      <c r="H6601" s="5">
        <v>5375</v>
      </c>
      <c r="I6601" s="130">
        <f t="shared" ref="I6601" si="1830">H6601/E6601</f>
        <v>0.21761133603238866</v>
      </c>
      <c r="J6601" s="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276"/>
      <c r="P6601" s="278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3">
        <v>44974</v>
      </c>
      <c r="B6602" s="4">
        <v>22650</v>
      </c>
      <c r="C6602" s="5">
        <v>0</v>
      </c>
      <c r="D6602" s="5">
        <v>1425</v>
      </c>
      <c r="E6602" s="5">
        <v>25000</v>
      </c>
      <c r="F6602" s="4">
        <v>300</v>
      </c>
      <c r="G6602" s="4">
        <v>0</v>
      </c>
      <c r="H6602" s="5">
        <v>5375</v>
      </c>
      <c r="I6602" s="130">
        <f>H6602/E6602</f>
        <v>0.215</v>
      </c>
      <c r="J6602" s="5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276"/>
      <c r="P6602" s="278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3">
        <v>44977</v>
      </c>
      <c r="B6603" s="4">
        <v>22650</v>
      </c>
      <c r="C6603" s="5">
        <v>0</v>
      </c>
      <c r="D6603" s="5">
        <v>1400</v>
      </c>
      <c r="E6603" s="5">
        <v>24975</v>
      </c>
      <c r="F6603" s="4">
        <v>0</v>
      </c>
      <c r="G6603" s="4">
        <v>25</v>
      </c>
      <c r="H6603" s="5">
        <v>5350</v>
      </c>
      <c r="I6603" s="130">
        <f t="shared" ref="I6603" si="1837">H6603/E6603</f>
        <v>0.21421421421421422</v>
      </c>
      <c r="J6603" s="5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276"/>
      <c r="P6603" s="278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3">
        <v>44978</v>
      </c>
      <c r="B6604" s="4">
        <v>22825</v>
      </c>
      <c r="C6604" s="5">
        <v>0</v>
      </c>
      <c r="D6604" s="5">
        <v>1400</v>
      </c>
      <c r="E6604" s="5">
        <v>25150</v>
      </c>
      <c r="F6604" s="4">
        <v>175</v>
      </c>
      <c r="G6604" s="4">
        <v>0</v>
      </c>
      <c r="H6604" s="5">
        <v>5350</v>
      </c>
      <c r="I6604" s="130">
        <f t="shared" ref="I6604:I6609" si="1841">H6604/E6604</f>
        <v>0.21272365805168986</v>
      </c>
      <c r="J6604" s="5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278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3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278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278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3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5">
        <v>104483</v>
      </c>
      <c r="K6607" s="22">
        <v>2066</v>
      </c>
      <c r="L6607" s="6">
        <v>2068</v>
      </c>
      <c r="M6607" s="137">
        <f t="shared" si="1842"/>
        <v>2</v>
      </c>
      <c r="P6607" s="278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3">
        <v>44984</v>
      </c>
      <c r="B6608" s="4">
        <v>22775</v>
      </c>
      <c r="C6608" s="5">
        <v>0</v>
      </c>
      <c r="D6608" s="5">
        <v>1400</v>
      </c>
      <c r="E6608" s="5">
        <v>25100</v>
      </c>
      <c r="F6608" s="4">
        <v>0</v>
      </c>
      <c r="G6608" s="5">
        <v>0</v>
      </c>
      <c r="H6608" s="5">
        <v>5150</v>
      </c>
      <c r="I6608" s="130">
        <f t="shared" si="1841"/>
        <v>0.20517928286852591</v>
      </c>
      <c r="J6608" s="5">
        <v>103326</v>
      </c>
      <c r="K6608" s="22">
        <v>2107</v>
      </c>
      <c r="L6608" s="6">
        <v>2102</v>
      </c>
      <c r="M6608" s="137">
        <f t="shared" si="1842"/>
        <v>-5</v>
      </c>
      <c r="P6608" s="278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3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5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278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470"/>
      <c r="B6610" s="470"/>
      <c r="C6610" s="470"/>
      <c r="D6610" s="470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3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5">
        <v>102874</v>
      </c>
      <c r="K6611" s="22">
        <v>2138</v>
      </c>
      <c r="L6611" s="6">
        <v>2135</v>
      </c>
      <c r="M6611" s="137">
        <f t="shared" si="1842"/>
        <v>-3</v>
      </c>
      <c r="P6611" s="278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3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5">
        <v>103546</v>
      </c>
      <c r="K6612" s="22">
        <v>2108</v>
      </c>
      <c r="L6612" s="6">
        <v>2110</v>
      </c>
      <c r="M6612" s="137">
        <f t="shared" si="1842"/>
        <v>2</v>
      </c>
      <c r="P6612" s="278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3">
        <v>44988</v>
      </c>
      <c r="B6613" s="4">
        <v>22675</v>
      </c>
      <c r="C6613" s="5">
        <v>0</v>
      </c>
      <c r="D6613" s="5">
        <v>1375</v>
      </c>
      <c r="E6613" s="5">
        <v>24975</v>
      </c>
      <c r="F6613" s="4">
        <v>0</v>
      </c>
      <c r="G6613" s="5">
        <v>100</v>
      </c>
      <c r="H6613" s="5">
        <v>5025</v>
      </c>
      <c r="I6613" s="130">
        <f t="shared" si="1845"/>
        <v>0.20120120120120119</v>
      </c>
      <c r="J6613" s="5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278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3">
        <v>44991</v>
      </c>
      <c r="B6614" s="4">
        <v>22475</v>
      </c>
      <c r="C6614" s="5">
        <v>0</v>
      </c>
      <c r="D6614" s="5">
        <v>1375</v>
      </c>
      <c r="E6614" s="5">
        <v>24775</v>
      </c>
      <c r="F6614" s="4">
        <v>0</v>
      </c>
      <c r="G6614" s="5">
        <v>200</v>
      </c>
      <c r="H6614" s="5">
        <v>4825</v>
      </c>
      <c r="I6614" s="130">
        <f t="shared" si="1845"/>
        <v>0.19475277497477295</v>
      </c>
      <c r="J6614" s="5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276"/>
      <c r="P6614" s="278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3">
        <v>44992</v>
      </c>
      <c r="B6615" s="4">
        <v>22475</v>
      </c>
      <c r="C6615" s="5">
        <v>0</v>
      </c>
      <c r="D6615" s="5">
        <v>1375</v>
      </c>
      <c r="E6615" s="5">
        <v>24775</v>
      </c>
      <c r="F6615" s="4">
        <v>0</v>
      </c>
      <c r="G6615" s="4">
        <v>0</v>
      </c>
      <c r="H6615" s="5">
        <v>4825</v>
      </c>
      <c r="I6615" s="130">
        <f t="shared" si="1845"/>
        <v>0.19475277497477295</v>
      </c>
      <c r="J6615" s="5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278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3">
        <v>44993</v>
      </c>
      <c r="B6616" s="4">
        <v>22475</v>
      </c>
      <c r="C6616" s="5">
        <v>0</v>
      </c>
      <c r="D6616" s="5">
        <v>1375</v>
      </c>
      <c r="E6616" s="5">
        <v>24775</v>
      </c>
      <c r="F6616" s="4">
        <v>0</v>
      </c>
      <c r="G6616" s="4">
        <v>0</v>
      </c>
      <c r="H6616" s="5">
        <v>4825</v>
      </c>
      <c r="I6616" s="130">
        <f t="shared" si="1845"/>
        <v>0.19475277497477295</v>
      </c>
      <c r="J6616" s="5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278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3">
        <v>44994</v>
      </c>
      <c r="B6617" s="4">
        <v>23275</v>
      </c>
      <c r="C6617" s="5">
        <v>0</v>
      </c>
      <c r="D6617" s="5">
        <v>1375</v>
      </c>
      <c r="E6617" s="5">
        <v>25575</v>
      </c>
      <c r="F6617" s="4">
        <v>800</v>
      </c>
      <c r="G6617" s="4">
        <v>0</v>
      </c>
      <c r="H6617" s="5">
        <v>4825</v>
      </c>
      <c r="I6617" s="130">
        <f t="shared" ref="I6617" si="1852">H6617/E6617</f>
        <v>0.18866080156402737</v>
      </c>
      <c r="J6617" s="5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276"/>
      <c r="P6617" s="278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3">
        <v>44995</v>
      </c>
      <c r="B6618" s="4">
        <v>22975</v>
      </c>
      <c r="C6618" s="5">
        <v>0</v>
      </c>
      <c r="D6618" s="5">
        <v>1375</v>
      </c>
      <c r="E6618" s="5">
        <v>25275</v>
      </c>
      <c r="F6618" s="4">
        <v>0</v>
      </c>
      <c r="G6618" s="4">
        <v>300</v>
      </c>
      <c r="H6618" s="5">
        <v>4525</v>
      </c>
      <c r="I6618" s="130">
        <f t="shared" ref="I6618" si="1856">H6618/E6618</f>
        <v>0.17903066271018794</v>
      </c>
      <c r="J6618" s="5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276"/>
      <c r="P6618" s="278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3">
        <v>44998</v>
      </c>
      <c r="B6619" s="4">
        <v>22975</v>
      </c>
      <c r="C6619" s="5">
        <v>0</v>
      </c>
      <c r="D6619" s="5">
        <v>1375</v>
      </c>
      <c r="E6619" s="5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5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276"/>
      <c r="P6619" s="278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3">
        <v>44999</v>
      </c>
      <c r="B6620" s="4">
        <v>22975</v>
      </c>
      <c r="C6620" s="5">
        <v>0</v>
      </c>
      <c r="D6620" s="5">
        <v>1375</v>
      </c>
      <c r="E6620" s="5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5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278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3">
        <f t="shared" ref="X6620:X6627" si="1867">P6620/K6620</f>
        <v>7.2058122915674128</v>
      </c>
    </row>
    <row r="6621" spans="1:24" ht="15" customHeight="1">
      <c r="A6621" s="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5">
        <v>100266</v>
      </c>
      <c r="K6621" s="22">
        <v>2079</v>
      </c>
      <c r="L6621" s="6">
        <v>2084</v>
      </c>
      <c r="M6621" s="137">
        <f t="shared" si="1865"/>
        <v>5</v>
      </c>
      <c r="P6621" s="278">
        <v>15150</v>
      </c>
      <c r="Q6621" s="25">
        <f>189.03/1302</f>
        <v>0.14518433179723503</v>
      </c>
      <c r="W6621" s="340">
        <f t="shared" si="1866"/>
        <v>2199.5426267281105</v>
      </c>
      <c r="X6621" s="533">
        <f t="shared" si="1867"/>
        <v>7.2871572871572869</v>
      </c>
    </row>
    <row r="6622" spans="1:24" ht="15" customHeight="1">
      <c r="A6622" s="3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5">
        <v>103033</v>
      </c>
      <c r="K6622" s="22">
        <v>2055</v>
      </c>
      <c r="L6622" s="6">
        <v>2064</v>
      </c>
      <c r="M6622" s="137">
        <f t="shared" si="1865"/>
        <v>9</v>
      </c>
      <c r="P6622" s="278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3">
        <f t="shared" si="1867"/>
        <v>7.3844282238442824</v>
      </c>
    </row>
    <row r="6623" spans="1:24" ht="15" customHeight="1">
      <c r="A6623" s="3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5">
        <v>104772</v>
      </c>
      <c r="K6623" s="22">
        <v>2067.5</v>
      </c>
      <c r="L6623" s="6">
        <v>2069</v>
      </c>
      <c r="M6623" s="137">
        <f t="shared" si="1865"/>
        <v>1.5</v>
      </c>
      <c r="P6623" s="278">
        <v>15275</v>
      </c>
      <c r="Q6623" s="25">
        <f>189.26/1303.6</f>
        <v>0.14518257134090212</v>
      </c>
      <c r="W6623" s="340">
        <f t="shared" si="1868"/>
        <v>2217.6637772322797</v>
      </c>
      <c r="X6623" s="533">
        <f t="shared" si="1867"/>
        <v>7.3881499395405079</v>
      </c>
    </row>
    <row r="6624" spans="1:24" ht="15" customHeight="1">
      <c r="A6624" s="3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5">
        <v>104738</v>
      </c>
      <c r="K6624" s="22">
        <v>2104</v>
      </c>
      <c r="L6624" s="6">
        <v>2096</v>
      </c>
      <c r="M6624" s="137">
        <f t="shared" si="1865"/>
        <v>-8</v>
      </c>
      <c r="P6624" s="278">
        <v>15275</v>
      </c>
      <c r="Q6624" s="25">
        <f>189.84/1308.4</f>
        <v>0.14509324365637419</v>
      </c>
      <c r="W6624" s="340">
        <f t="shared" si="1868"/>
        <v>2216.2992968511157</v>
      </c>
      <c r="X6624" s="533">
        <f t="shared" si="1867"/>
        <v>7.2599809885931563</v>
      </c>
    </row>
    <row r="6625" spans="1:25" ht="15" customHeight="1">
      <c r="A6625" s="3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5">
        <v>104741</v>
      </c>
      <c r="K6625" s="22">
        <v>2130</v>
      </c>
      <c r="L6625" s="6">
        <v>2111</v>
      </c>
      <c r="M6625" s="137">
        <f t="shared" si="1865"/>
        <v>-19</v>
      </c>
      <c r="P6625" s="278">
        <v>15250</v>
      </c>
      <c r="Q6625" s="25">
        <f>190.05/1307.8</f>
        <v>0.14532038538002753</v>
      </c>
      <c r="W6625" s="340">
        <f t="shared" si="1868"/>
        <v>2216.1358770454199</v>
      </c>
      <c r="X6625" s="533">
        <f t="shared" si="1867"/>
        <v>7.15962441314554</v>
      </c>
    </row>
    <row r="6626" spans="1:25" ht="15" customHeight="1">
      <c r="A6626" s="3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5">
        <v>114583</v>
      </c>
      <c r="K6626" s="22">
        <v>2150</v>
      </c>
      <c r="L6626" s="6">
        <v>2123</v>
      </c>
      <c r="M6626" s="137">
        <f t="shared" si="1865"/>
        <v>-27</v>
      </c>
      <c r="P6626" s="278">
        <v>15225</v>
      </c>
      <c r="Q6626" s="25">
        <f>189.92/1307.1</f>
        <v>0.14529875296457809</v>
      </c>
      <c r="W6626" s="340">
        <f t="shared" si="1868"/>
        <v>2212.1735138857016</v>
      </c>
      <c r="X6626" s="533">
        <f t="shared" si="1867"/>
        <v>7.0813953488372094</v>
      </c>
    </row>
    <row r="6627" spans="1:25" ht="15" customHeight="1">
      <c r="A6627" s="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5">
        <v>102928</v>
      </c>
      <c r="K6627" s="22">
        <v>2146.5</v>
      </c>
      <c r="L6627" s="6">
        <v>2134</v>
      </c>
      <c r="M6627" s="137">
        <f t="shared" si="1865"/>
        <v>-12.5</v>
      </c>
      <c r="P6627" s="278">
        <v>15250</v>
      </c>
      <c r="Q6627" s="25">
        <f>187.39/1287.2</f>
        <v>0.14557955251709134</v>
      </c>
      <c r="W6627" s="340">
        <f t="shared" si="1868"/>
        <v>2220.0881758856431</v>
      </c>
      <c r="X6627" s="533">
        <f t="shared" si="1867"/>
        <v>7.1045888655951552</v>
      </c>
    </row>
    <row r="6628" spans="1:25" ht="15" customHeight="1">
      <c r="A6628" s="3">
        <v>45009</v>
      </c>
      <c r="B6628" s="4">
        <v>23425</v>
      </c>
      <c r="C6628" s="5">
        <v>0</v>
      </c>
      <c r="D6628" s="5">
        <v>1350</v>
      </c>
      <c r="E6628" s="5">
        <v>25700</v>
      </c>
      <c r="F6628" s="4">
        <v>0</v>
      </c>
      <c r="G6628" s="5">
        <v>25</v>
      </c>
      <c r="H6628" s="5">
        <v>4500</v>
      </c>
      <c r="I6628" s="130">
        <f t="shared" si="1869"/>
        <v>0.17509727626459143</v>
      </c>
      <c r="J6628" s="5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278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3">
        <f t="shared" ref="X6628" si="1872">P6628/K6628</f>
        <v>7.1428571428571432</v>
      </c>
    </row>
    <row r="6629" spans="1:25" ht="15" customHeight="1">
      <c r="A6629" s="3">
        <v>45012</v>
      </c>
      <c r="B6629" s="4">
        <v>23425</v>
      </c>
      <c r="C6629" s="5">
        <v>0</v>
      </c>
      <c r="D6629" s="5">
        <v>1325</v>
      </c>
      <c r="E6629" s="5">
        <v>25675</v>
      </c>
      <c r="F6629" s="4">
        <v>0</v>
      </c>
      <c r="G6629" s="5">
        <v>25</v>
      </c>
      <c r="H6629" s="5">
        <v>4475</v>
      </c>
      <c r="I6629" s="130">
        <f t="shared" si="1869"/>
        <v>0.17429406037000975</v>
      </c>
      <c r="J6629" s="5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278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3">
        <f t="shared" ref="X6629" si="1875">P6629/K6629</f>
        <v>7.1764705882352944</v>
      </c>
    </row>
    <row r="6630" spans="1:25" ht="15" customHeight="1">
      <c r="A6630" s="3">
        <v>45013</v>
      </c>
      <c r="B6630" s="4">
        <v>23425</v>
      </c>
      <c r="C6630" s="5">
        <v>0</v>
      </c>
      <c r="D6630" s="5">
        <v>1325</v>
      </c>
      <c r="E6630" s="5">
        <v>25675</v>
      </c>
      <c r="F6630" s="4">
        <v>0</v>
      </c>
      <c r="G6630" s="5">
        <v>0</v>
      </c>
      <c r="H6630" s="5">
        <v>4475</v>
      </c>
      <c r="I6630" s="130">
        <f t="shared" si="1869"/>
        <v>0.17429406037000975</v>
      </c>
      <c r="J6630" s="5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278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3">
        <f t="shared" ref="X6630" si="1878">P6630/K6630</f>
        <v>7.0848794063079774</v>
      </c>
    </row>
    <row r="6631" spans="1:25" ht="15" customHeight="1">
      <c r="A6631" s="3">
        <v>45014</v>
      </c>
      <c r="B6631" s="4">
        <v>23425</v>
      </c>
      <c r="C6631" s="5">
        <v>0</v>
      </c>
      <c r="D6631" s="5">
        <v>1325</v>
      </c>
      <c r="E6631" s="5">
        <v>25675</v>
      </c>
      <c r="F6631" s="4">
        <v>0</v>
      </c>
      <c r="G6631" s="5">
        <v>0</v>
      </c>
      <c r="H6631" s="5">
        <v>4475</v>
      </c>
      <c r="I6631" s="130">
        <f t="shared" si="1869"/>
        <v>0.17429406037000975</v>
      </c>
      <c r="J6631" s="5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278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3">
        <f t="shared" ref="X6631" si="1881">P6631/K6631</f>
        <v>6.9431714023831343</v>
      </c>
    </row>
    <row r="6632" spans="1:25" ht="15" customHeight="1">
      <c r="A6632" s="3">
        <v>45015</v>
      </c>
      <c r="B6632" s="4">
        <v>24125</v>
      </c>
      <c r="C6632" s="5">
        <v>0</v>
      </c>
      <c r="D6632" s="5">
        <v>1325</v>
      </c>
      <c r="E6632" s="5">
        <v>26375</v>
      </c>
      <c r="F6632" s="4">
        <v>700</v>
      </c>
      <c r="G6632" s="5">
        <v>0</v>
      </c>
      <c r="H6632" s="5">
        <v>4475</v>
      </c>
      <c r="I6632" s="130">
        <f>H6632/E6632</f>
        <v>0.16966824644549763</v>
      </c>
      <c r="J6632" s="5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9"/>
      <c r="O6632" s="276"/>
      <c r="P6632" s="278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3">
        <f t="shared" ref="X6632" si="1884">P6632/K6632</f>
        <v>6.9572217111315551</v>
      </c>
    </row>
    <row r="6633" spans="1:25" ht="15" customHeight="1">
      <c r="A6633" s="3">
        <v>45016</v>
      </c>
      <c r="B6633" s="4">
        <v>24125</v>
      </c>
      <c r="C6633" s="5">
        <v>0</v>
      </c>
      <c r="D6633" s="5">
        <v>1325</v>
      </c>
      <c r="E6633" s="5">
        <v>26375</v>
      </c>
      <c r="F6633" s="5">
        <v>0</v>
      </c>
      <c r="G6633" s="5">
        <v>0</v>
      </c>
      <c r="H6633" s="5">
        <v>4475</v>
      </c>
      <c r="I6633" s="130">
        <f>H6633/E6633</f>
        <v>0.16966824644549763</v>
      </c>
      <c r="J6633" s="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8">
        <f>AVERAGE($K$6611:K6633)</f>
        <v>2114.782608695652</v>
      </c>
      <c r="O6633" s="473">
        <f>AVERAGE($K$6567:K6633)</f>
        <v>2140.4609375</v>
      </c>
      <c r="P6633" s="278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3">
        <f t="shared" ref="X6633" si="1887">P6633/K6633</f>
        <v>7.0512820512820511</v>
      </c>
    </row>
    <row r="6634" spans="1:25" ht="15" customHeight="1" thickBot="1">
      <c r="A6634" s="470"/>
      <c r="B6634" s="470"/>
      <c r="C6634" s="470"/>
      <c r="D6634" s="47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7">
        <f>V6634/N6633</f>
        <v>7.1674547697368425</v>
      </c>
    </row>
    <row r="6635" spans="1:25" ht="15" customHeight="1">
      <c r="A6635" s="3">
        <v>45019</v>
      </c>
      <c r="B6635" s="4">
        <v>24125</v>
      </c>
      <c r="C6635" s="5">
        <v>0</v>
      </c>
      <c r="D6635" s="5">
        <v>1325</v>
      </c>
      <c r="E6635" s="5">
        <v>26375</v>
      </c>
      <c r="F6635" s="5">
        <v>0</v>
      </c>
      <c r="G6635" s="5">
        <v>0</v>
      </c>
      <c r="H6635" s="5">
        <v>4475</v>
      </c>
      <c r="I6635" s="130">
        <f>H6635/E6635</f>
        <v>0.16966824644549763</v>
      </c>
      <c r="J6635" s="5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40"/>
      <c r="O6635" s="541"/>
      <c r="P6635" s="278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3">
        <f t="shared" ref="X6635" si="1890">P6635/K6635</f>
        <v>7.0425830603649979</v>
      </c>
    </row>
    <row r="6636" spans="1:25" ht="15" customHeight="1">
      <c r="A6636" s="3">
        <v>45020</v>
      </c>
      <c r="B6636" s="4">
        <v>24125</v>
      </c>
      <c r="C6636" s="5">
        <v>0</v>
      </c>
      <c r="D6636" s="5">
        <v>1325</v>
      </c>
      <c r="E6636" s="5">
        <v>26375</v>
      </c>
      <c r="F6636" s="5">
        <v>0</v>
      </c>
      <c r="G6636" s="5">
        <v>0</v>
      </c>
      <c r="H6636" s="10">
        <v>4475</v>
      </c>
      <c r="I6636" s="130">
        <f>H6636/E6636</f>
        <v>0.16966824644549763</v>
      </c>
      <c r="J6636" s="5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9"/>
      <c r="O6636" s="276"/>
      <c r="P6636" s="278">
        <v>15050</v>
      </c>
      <c r="Q6636" s="25">
        <f>190.12/1310.3</f>
        <v>0.14509654277646342</v>
      </c>
      <c r="W6636" s="340">
        <f>(P6636*Q6636)*(1+U6636)</f>
        <v>2183.7029687857744</v>
      </c>
      <c r="X6636" s="533">
        <f t="shared" ref="X6636" si="1892">P6636/K6636</f>
        <v>7.0923656927426952</v>
      </c>
    </row>
    <row r="6637" spans="1:25" ht="15" customHeight="1">
      <c r="A6637" s="3">
        <v>45021</v>
      </c>
      <c r="B6637" s="4">
        <v>24125</v>
      </c>
      <c r="C6637" s="5">
        <v>0</v>
      </c>
      <c r="D6637" s="5">
        <v>1325</v>
      </c>
      <c r="E6637" s="5">
        <v>26375</v>
      </c>
      <c r="F6637" s="5">
        <v>0</v>
      </c>
      <c r="G6637" s="5">
        <v>0</v>
      </c>
      <c r="H6637" s="10">
        <v>4475</v>
      </c>
      <c r="I6637" s="130">
        <f>H6637/E6637</f>
        <v>0.16966824644549763</v>
      </c>
      <c r="J6637" s="5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9"/>
      <c r="O6637" s="276"/>
      <c r="P6637" s="278"/>
      <c r="Q6637" s="25">
        <f>190.99/1311.9</f>
        <v>0.14558274258708742</v>
      </c>
      <c r="X6637" s="533">
        <f t="shared" ref="X6637" si="1894">P6637/K6637</f>
        <v>0</v>
      </c>
    </row>
    <row r="6638" spans="1:25" ht="15" customHeight="1">
      <c r="A6638" s="3">
        <v>45022</v>
      </c>
      <c r="B6638" s="4">
        <v>24125</v>
      </c>
      <c r="C6638" s="5">
        <v>0</v>
      </c>
      <c r="D6638" s="5">
        <v>1325</v>
      </c>
      <c r="E6638" s="5">
        <v>26375</v>
      </c>
      <c r="F6638" s="5">
        <v>0</v>
      </c>
      <c r="G6638" s="5">
        <v>0</v>
      </c>
      <c r="H6638" s="10">
        <v>4475</v>
      </c>
      <c r="I6638" s="130">
        <f>H6638/E6638</f>
        <v>0.16966824644549763</v>
      </c>
      <c r="J6638" s="5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P6638" s="278">
        <v>15100</v>
      </c>
      <c r="Q6638" s="25">
        <f>191.5/1318.7</f>
        <v>0.14521877606733904</v>
      </c>
      <c r="W6638" s="340">
        <f t="shared" ref="W6638:W6643" si="1896">(P6638*Q6638)*(1+U6638)</f>
        <v>2192.8035186168195</v>
      </c>
      <c r="X6638" s="533">
        <f t="shared" ref="X6638:X6640" si="1897">P6638/K6638</f>
        <v>7.0958646616541357</v>
      </c>
    </row>
    <row r="6639" spans="1:25" ht="15" customHeight="1">
      <c r="A6639" s="3">
        <v>45023</v>
      </c>
      <c r="B6639" s="632"/>
      <c r="C6639" s="632"/>
      <c r="D6639" s="632"/>
      <c r="E6639" s="632"/>
      <c r="F6639" s="632"/>
      <c r="G6639" s="632"/>
      <c r="H6639" s="632"/>
      <c r="I6639" s="632"/>
      <c r="J6639" s="632"/>
      <c r="K6639" s="632"/>
      <c r="L6639" s="632"/>
      <c r="M6639" s="632"/>
      <c r="P6639" s="278">
        <v>15175</v>
      </c>
      <c r="Q6639" s="25">
        <f>191.61/1318.9</f>
        <v>0.14528015770718022</v>
      </c>
      <c r="W6639" s="340">
        <f t="shared" si="1896"/>
        <v>2204.6263932064599</v>
      </c>
      <c r="X6639" s="533" t="e">
        <f t="shared" si="1897"/>
        <v>#DIV/0!</v>
      </c>
    </row>
    <row r="6640" spans="1:25" ht="15" customHeight="1">
      <c r="A6640" s="3">
        <v>45026</v>
      </c>
      <c r="B6640" s="632"/>
      <c r="C6640" s="632"/>
      <c r="D6640" s="632"/>
      <c r="E6640" s="632"/>
      <c r="F6640" s="632"/>
      <c r="G6640" s="632"/>
      <c r="H6640" s="632"/>
      <c r="I6640" s="632"/>
      <c r="J6640" s="632"/>
      <c r="K6640" s="632"/>
      <c r="L6640" s="632"/>
      <c r="M6640" s="632"/>
      <c r="P6640" s="278">
        <v>15175</v>
      </c>
      <c r="Q6640" s="25">
        <f>191.72/1320</f>
        <v>0.14524242424242423</v>
      </c>
      <c r="W6640" s="340">
        <f t="shared" si="1896"/>
        <v>2204.0537878787877</v>
      </c>
      <c r="X6640" s="533" t="e">
        <f t="shared" si="1897"/>
        <v>#DIV/0!</v>
      </c>
      <c r="Y6640" s="7" t="s">
        <v>63</v>
      </c>
    </row>
    <row r="6641" spans="1:24" ht="15" customHeight="1">
      <c r="A6641" s="3">
        <v>45027</v>
      </c>
      <c r="B6641" s="4">
        <v>24125</v>
      </c>
      <c r="C6641" s="5">
        <v>0</v>
      </c>
      <c r="D6641" s="5">
        <v>1325</v>
      </c>
      <c r="E6641" s="5">
        <v>26375</v>
      </c>
      <c r="F6641" s="4">
        <v>0</v>
      </c>
      <c r="G6641" s="5">
        <v>0</v>
      </c>
      <c r="H6641" s="5">
        <v>4475</v>
      </c>
      <c r="I6641" s="130">
        <f t="shared" ref="I6641:I6646" si="1898">H6641/E6641</f>
        <v>0.16966824644549763</v>
      </c>
      <c r="J6641" s="5">
        <v>103169</v>
      </c>
      <c r="K6641" s="22">
        <v>2121</v>
      </c>
      <c r="L6641" s="6">
        <v>2098</v>
      </c>
      <c r="M6641" s="137">
        <f t="shared" ref="M6641:M6643" si="1899">L6641-K6641</f>
        <v>-23</v>
      </c>
      <c r="P6641" s="278">
        <v>15150</v>
      </c>
      <c r="Q6641" s="25">
        <f>191.43/1319.5</f>
        <v>0.1450776809397499</v>
      </c>
      <c r="W6641" s="340">
        <f t="shared" si="1896"/>
        <v>2197.926866237211</v>
      </c>
      <c r="X6641" s="533">
        <f t="shared" ref="X6641:X6643" si="1900">P6641/K6641</f>
        <v>7.1428571428571432</v>
      </c>
    </row>
    <row r="6642" spans="1:24" ht="15" customHeight="1">
      <c r="A6642" s="3">
        <v>45028</v>
      </c>
      <c r="B6642" s="4">
        <v>23850</v>
      </c>
      <c r="C6642" s="5">
        <v>0</v>
      </c>
      <c r="D6642" s="5">
        <v>1325</v>
      </c>
      <c r="E6642" s="5">
        <v>26100</v>
      </c>
      <c r="F6642" s="4">
        <v>25</v>
      </c>
      <c r="G6642" s="5">
        <v>300</v>
      </c>
      <c r="H6642" s="5">
        <v>4175</v>
      </c>
      <c r="I6642" s="130">
        <f t="shared" si="1898"/>
        <v>0.15996168582375478</v>
      </c>
      <c r="J6642" s="5">
        <v>102216</v>
      </c>
      <c r="K6642" s="22">
        <v>2142</v>
      </c>
      <c r="L6642" s="6">
        <v>2107</v>
      </c>
      <c r="M6642" s="137">
        <f t="shared" si="1899"/>
        <v>-35</v>
      </c>
      <c r="P6642" s="278">
        <v>15175</v>
      </c>
      <c r="Q6642" s="25">
        <f>192.11/1324.2</f>
        <v>0.14507627246639482</v>
      </c>
      <c r="W6642" s="340">
        <f t="shared" si="1896"/>
        <v>2201.5324346775415</v>
      </c>
      <c r="X6642" s="533">
        <f t="shared" si="1900"/>
        <v>7.0845004668534077</v>
      </c>
    </row>
    <row r="6643" spans="1:24" ht="15" customHeight="1">
      <c r="A6643" s="3">
        <v>45029</v>
      </c>
      <c r="B6643" s="4">
        <v>24350</v>
      </c>
      <c r="C6643" s="5">
        <v>0</v>
      </c>
      <c r="D6643" s="5">
        <v>1325</v>
      </c>
      <c r="E6643" s="5">
        <v>26600</v>
      </c>
      <c r="F6643" s="4">
        <v>600</v>
      </c>
      <c r="G6643" s="5">
        <v>100</v>
      </c>
      <c r="H6643" s="5">
        <v>4075</v>
      </c>
      <c r="I6643" s="130">
        <f t="shared" si="1898"/>
        <v>0.15319548872180452</v>
      </c>
      <c r="J6643" s="5">
        <v>102355</v>
      </c>
      <c r="K6643" s="22">
        <v>2162</v>
      </c>
      <c r="L6643" s="6">
        <v>2132</v>
      </c>
      <c r="M6643" s="137">
        <f t="shared" si="1899"/>
        <v>-30</v>
      </c>
      <c r="P6643" s="278">
        <v>15200</v>
      </c>
      <c r="Q6643" s="25">
        <f>191.5/1318</f>
        <v>0.1452959028831563</v>
      </c>
      <c r="W6643" s="340">
        <f t="shared" si="1896"/>
        <v>2208.4977238239758</v>
      </c>
      <c r="X6643" s="533">
        <f t="shared" si="1900"/>
        <v>7.0305272895467157</v>
      </c>
    </row>
    <row r="6644" spans="1:24" ht="15" customHeight="1">
      <c r="A6644" s="3">
        <v>45030</v>
      </c>
      <c r="B6644" s="4">
        <v>24150</v>
      </c>
      <c r="C6644" s="5">
        <v>0</v>
      </c>
      <c r="D6644" s="5">
        <v>1325</v>
      </c>
      <c r="E6644" s="5">
        <v>26400</v>
      </c>
      <c r="F6644" s="4">
        <v>0</v>
      </c>
      <c r="G6644" s="5">
        <v>200</v>
      </c>
      <c r="H6644" s="5">
        <v>3875</v>
      </c>
      <c r="I6644" s="130">
        <f t="shared" si="1898"/>
        <v>0.14678030303030304</v>
      </c>
      <c r="J6644" s="5">
        <v>101058</v>
      </c>
      <c r="K6644" s="22">
        <v>2185</v>
      </c>
      <c r="L6644" s="6">
        <v>2164</v>
      </c>
      <c r="M6644" s="137">
        <f t="shared" ref="M6644" si="1901">L6644-K6644</f>
        <v>-21</v>
      </c>
      <c r="P6644" s="278">
        <v>15175</v>
      </c>
      <c r="Q6644" s="25">
        <f>189.58/1299.3</f>
        <v>0.14590933579619797</v>
      </c>
      <c r="W6644" s="340">
        <f t="shared" ref="W6644" si="1902">(P6644*Q6644)*(1+U6644)</f>
        <v>2214.1741707073043</v>
      </c>
      <c r="X6644" s="533">
        <f t="shared" ref="X6644" si="1903">P6644/K6644</f>
        <v>6.945080091533181</v>
      </c>
    </row>
    <row r="6645" spans="1:24" ht="15" customHeight="1">
      <c r="A6645" s="3">
        <v>45033</v>
      </c>
      <c r="B6645" s="4">
        <v>29100</v>
      </c>
      <c r="C6645" s="5">
        <v>0</v>
      </c>
      <c r="D6645" s="5">
        <v>1325</v>
      </c>
      <c r="E6645" s="5">
        <v>31350</v>
      </c>
      <c r="F6645" s="4">
        <v>4950</v>
      </c>
      <c r="G6645" s="4">
        <v>0</v>
      </c>
      <c r="H6645" s="5">
        <v>4950</v>
      </c>
      <c r="I6645" s="130">
        <f t="shared" si="1898"/>
        <v>0.15789473684210525</v>
      </c>
      <c r="J6645" s="5">
        <v>103975</v>
      </c>
      <c r="K6645" s="22">
        <v>2132</v>
      </c>
      <c r="L6645" s="6">
        <v>2108</v>
      </c>
      <c r="M6645" s="137">
        <f t="shared" ref="M6645:M6646" si="1904">L6645-K6645</f>
        <v>-24</v>
      </c>
      <c r="P6645" s="278">
        <v>15250</v>
      </c>
      <c r="Q6645" s="25">
        <f>190.61/1311.3</f>
        <v>0.14535956684206514</v>
      </c>
      <c r="W6645" s="340">
        <f t="shared" ref="W6645" si="1905">(P6645*Q6645)*(1+U6645)</f>
        <v>2216.7333943414933</v>
      </c>
      <c r="X6645" s="533">
        <f t="shared" ref="X6645" si="1906">P6645/K6645</f>
        <v>7.1529080675422136</v>
      </c>
    </row>
    <row r="6646" spans="1:24" ht="15" customHeight="1">
      <c r="A6646" s="3">
        <v>45034</v>
      </c>
      <c r="B6646" s="4">
        <v>29100</v>
      </c>
      <c r="C6646" s="5">
        <v>0</v>
      </c>
      <c r="D6646" s="5">
        <v>1325</v>
      </c>
      <c r="E6646" s="5">
        <v>31350</v>
      </c>
      <c r="F6646" s="4">
        <v>0</v>
      </c>
      <c r="G6646" s="5">
        <v>0</v>
      </c>
      <c r="H6646" s="5">
        <v>3875</v>
      </c>
      <c r="I6646" s="130">
        <f t="shared" si="1898"/>
        <v>0.12360446570972887</v>
      </c>
      <c r="J6646" s="5">
        <v>103677</v>
      </c>
      <c r="K6646" s="22">
        <v>2159</v>
      </c>
      <c r="L6646" s="6">
        <v>2133</v>
      </c>
      <c r="M6646" s="137">
        <f t="shared" si="1904"/>
        <v>-26</v>
      </c>
      <c r="P6646" s="278">
        <v>15225</v>
      </c>
      <c r="Q6646" s="25">
        <f>190.96/1314.05</f>
        <v>0.14532171530763671</v>
      </c>
      <c r="W6646" s="340">
        <f t="shared" ref="W6646" si="1907">(P6646*Q6646)*(1+U6646)</f>
        <v>2212.5231155587689</v>
      </c>
      <c r="X6646" s="533">
        <f t="shared" ref="X6646" si="1908">P6646/K6646</f>
        <v>7.0518758684576195</v>
      </c>
    </row>
    <row r="6647" spans="1:24" ht="15" customHeight="1">
      <c r="A6647" s="3">
        <v>45035</v>
      </c>
      <c r="B6647" s="4">
        <v>29100</v>
      </c>
      <c r="C6647" s="5">
        <v>0</v>
      </c>
      <c r="D6647" s="5">
        <v>1325</v>
      </c>
      <c r="E6647" s="5">
        <v>31350</v>
      </c>
      <c r="F6647" s="4">
        <v>0</v>
      </c>
      <c r="G6647" s="5">
        <v>0</v>
      </c>
      <c r="H6647" s="5">
        <v>3875</v>
      </c>
      <c r="I6647" s="130">
        <f t="shared" ref="I6647" si="1909">H6647/E6647</f>
        <v>0.12360446570972887</v>
      </c>
      <c r="J6647" s="5">
        <v>101336</v>
      </c>
      <c r="K6647" s="22">
        <v>2156</v>
      </c>
      <c r="L6647" s="6">
        <v>2134</v>
      </c>
      <c r="M6647" s="137">
        <f t="shared" ref="M6647" si="1910">L6647-K6647</f>
        <v>-22</v>
      </c>
      <c r="P6647" s="278">
        <v>15275</v>
      </c>
      <c r="Q6647" s="25">
        <f>191.52/1318.8</f>
        <v>0.14522292993630576</v>
      </c>
      <c r="W6647" s="340">
        <f t="shared" ref="W6647" si="1911">(P6647*Q6647)*(1+U6647)</f>
        <v>2218.2802547770702</v>
      </c>
      <c r="X6647" s="533">
        <f t="shared" ref="X6647" si="1912">P6647/K6647</f>
        <v>7.0848794063079774</v>
      </c>
    </row>
    <row r="6648" spans="1:24" ht="15" customHeight="1">
      <c r="A6648" s="3">
        <v>45036</v>
      </c>
      <c r="B6648" s="4">
        <v>30000</v>
      </c>
      <c r="C6648" s="5">
        <v>0</v>
      </c>
      <c r="D6648" s="5">
        <v>1325</v>
      </c>
      <c r="E6648" s="5">
        <v>32250</v>
      </c>
      <c r="F6648" s="4">
        <v>900</v>
      </c>
      <c r="G6648" s="5">
        <v>0</v>
      </c>
      <c r="H6648" s="5">
        <v>3875</v>
      </c>
      <c r="I6648" s="130">
        <f t="shared" ref="I6648" si="1913">H6648/E6648</f>
        <v>0.12015503875968993</v>
      </c>
      <c r="J6648" s="5">
        <v>102303</v>
      </c>
      <c r="K6648" s="22">
        <v>2184</v>
      </c>
      <c r="L6648" s="6">
        <v>2163</v>
      </c>
      <c r="M6648" s="137">
        <f t="shared" ref="M6648" si="1914">L6648-K6648</f>
        <v>-21</v>
      </c>
      <c r="N6648" s="542"/>
      <c r="O6648" s="543"/>
      <c r="P6648" s="278">
        <v>15275</v>
      </c>
      <c r="Q6648" s="25">
        <f>191.11/1315.27</f>
        <v>0.14530096482091132</v>
      </c>
      <c r="W6648" s="340">
        <f t="shared" ref="W6648" si="1915">(P6648*Q6648)*(1+U6648)</f>
        <v>2219.4722376394202</v>
      </c>
      <c r="X6648" s="533">
        <f t="shared" ref="X6648" si="1916">P6648/K6648</f>
        <v>6.9940476190476186</v>
      </c>
    </row>
    <row r="6649" spans="1:24" ht="15" customHeight="1">
      <c r="A6649" s="3">
        <v>45037</v>
      </c>
      <c r="B6649" s="4">
        <v>30000</v>
      </c>
      <c r="C6649" s="5">
        <v>0</v>
      </c>
      <c r="D6649" s="5">
        <v>1275</v>
      </c>
      <c r="E6649" s="5">
        <v>32200</v>
      </c>
      <c r="F6649" s="4" t="s">
        <v>59</v>
      </c>
      <c r="G6649" s="5">
        <v>50</v>
      </c>
      <c r="H6649" s="10">
        <v>3825</v>
      </c>
      <c r="I6649" s="130">
        <f t="shared" ref="I6649:I6650" si="1917">H6649/E6649</f>
        <v>0.1187888198757764</v>
      </c>
      <c r="J6649" s="5">
        <v>102759</v>
      </c>
      <c r="K6649" s="22">
        <v>2204</v>
      </c>
      <c r="L6649" s="6">
        <v>2165</v>
      </c>
      <c r="M6649" s="137">
        <f t="shared" ref="M6649:M6650" si="1918">L6649-K6649</f>
        <v>-39</v>
      </c>
      <c r="P6649" s="278">
        <v>15225</v>
      </c>
      <c r="Q6649" s="25">
        <f>192.89/1327.9</f>
        <v>0.14525943218615858</v>
      </c>
      <c r="W6649" s="340">
        <f>(P6649*Q6649)*(1+U6649)</f>
        <v>2211.5748550342646</v>
      </c>
      <c r="X6649" s="533">
        <f t="shared" ref="X6649:X6650" si="1919">P6649/K6649</f>
        <v>6.9078947368421053</v>
      </c>
    </row>
    <row r="6650" spans="1:24" ht="15" customHeight="1">
      <c r="A6650" s="3">
        <v>45040</v>
      </c>
      <c r="B6650" s="4">
        <v>29900</v>
      </c>
      <c r="C6650" s="5">
        <v>0</v>
      </c>
      <c r="D6650" s="5">
        <v>1275</v>
      </c>
      <c r="E6650" s="5">
        <v>32100</v>
      </c>
      <c r="F6650" s="4">
        <v>0</v>
      </c>
      <c r="G6650" s="5">
        <v>100</v>
      </c>
      <c r="H6650" s="5">
        <v>3725</v>
      </c>
      <c r="I6650" s="130">
        <f t="shared" si="1917"/>
        <v>0.11604361370716511</v>
      </c>
      <c r="J6650" s="5">
        <v>103666</v>
      </c>
      <c r="K6650" s="22">
        <v>2164</v>
      </c>
      <c r="L6650" s="6">
        <v>2133</v>
      </c>
      <c r="M6650" s="137">
        <f t="shared" si="1918"/>
        <v>-31</v>
      </c>
      <c r="N6650" s="539"/>
      <c r="O6650" s="566"/>
      <c r="P6650" s="278">
        <v>15200</v>
      </c>
      <c r="Q6650" s="25">
        <f>193.01/1332.7</f>
        <v>0.14482629248893222</v>
      </c>
      <c r="W6650" s="340">
        <f>(P6650*Q6650)*(1+U6650)</f>
        <v>2201.3596458317697</v>
      </c>
      <c r="X6650" s="533">
        <f t="shared" si="1919"/>
        <v>7.0240295748613679</v>
      </c>
    </row>
    <row r="6651" spans="1:24" ht="15" customHeight="1">
      <c r="A6651" s="562">
        <v>45041</v>
      </c>
      <c r="B6651" s="4">
        <v>29800</v>
      </c>
      <c r="C6651" s="561">
        <v>0</v>
      </c>
      <c r="D6651" s="561">
        <v>1275</v>
      </c>
      <c r="E6651" s="561">
        <v>32000</v>
      </c>
      <c r="F6651" s="4">
        <v>0</v>
      </c>
      <c r="G6651" s="561">
        <v>100</v>
      </c>
      <c r="H6651" s="561">
        <v>3625</v>
      </c>
      <c r="I6651" s="130">
        <f t="shared" ref="I6651" si="1920">H6651/E6651</f>
        <v>0.11328125</v>
      </c>
      <c r="J6651" s="561">
        <v>104053</v>
      </c>
      <c r="K6651" s="22">
        <v>2162</v>
      </c>
      <c r="L6651" s="6">
        <v>2134.5</v>
      </c>
      <c r="M6651" s="137">
        <f t="shared" ref="M6651" si="1921">L6651-K6651</f>
        <v>-27.5</v>
      </c>
      <c r="N6651" s="539"/>
      <c r="O6651" s="566"/>
      <c r="P6651" s="278">
        <v>15200</v>
      </c>
      <c r="Q6651" s="25">
        <f>193.29/1333.3</f>
        <v>0.14497112427810696</v>
      </c>
      <c r="W6651" s="340">
        <f>(P6651*Q6651)*(1+U6651)</f>
        <v>2203.561089027226</v>
      </c>
      <c r="X6651" s="533">
        <f t="shared" ref="X6651" si="1922">P6651/K6651</f>
        <v>7.0305272895467157</v>
      </c>
    </row>
    <row r="6652" spans="1:24" ht="15" customHeight="1">
      <c r="A6652" s="569">
        <v>45042</v>
      </c>
      <c r="B6652" s="4">
        <v>29800</v>
      </c>
      <c r="C6652" s="568">
        <v>0</v>
      </c>
      <c r="D6652" s="568">
        <v>1275</v>
      </c>
      <c r="E6652" s="568">
        <v>32000</v>
      </c>
      <c r="F6652" s="4">
        <v>0</v>
      </c>
      <c r="G6652" s="4">
        <v>0</v>
      </c>
      <c r="H6652" s="10">
        <v>3625</v>
      </c>
      <c r="I6652" s="130">
        <f t="shared" ref="I6652" si="1923">H6652/E6652</f>
        <v>0.11328125</v>
      </c>
      <c r="J6652" s="568">
        <v>103847</v>
      </c>
      <c r="K6652" s="22">
        <v>2123</v>
      </c>
      <c r="L6652" s="6">
        <v>2105.5</v>
      </c>
      <c r="M6652" s="137">
        <f t="shared" ref="M6652" si="1924">L6652-K6652</f>
        <v>-17.5</v>
      </c>
      <c r="N6652" s="539"/>
      <c r="O6652" s="566"/>
      <c r="P6652" s="278">
        <v>15175</v>
      </c>
      <c r="Q6652" s="25">
        <f>192.87/1337.3</f>
        <v>0.14422343528004189</v>
      </c>
      <c r="W6652" s="340">
        <f>(P6652*Q6652)*(1+U6652)</f>
        <v>2188.5906303746356</v>
      </c>
      <c r="X6652" s="533">
        <f t="shared" ref="X6652" si="1925">P6652/K6652</f>
        <v>7.1479039095619408</v>
      </c>
    </row>
    <row r="6653" spans="1:24" ht="15" customHeight="1">
      <c r="A6653" s="574">
        <v>45043</v>
      </c>
      <c r="B6653" s="4">
        <v>30100</v>
      </c>
      <c r="C6653" s="573">
        <v>0</v>
      </c>
      <c r="D6653" s="573">
        <v>1275</v>
      </c>
      <c r="E6653" s="573">
        <v>32300</v>
      </c>
      <c r="F6653" s="4">
        <v>300</v>
      </c>
      <c r="G6653" s="4">
        <v>0</v>
      </c>
      <c r="H6653" s="10">
        <v>2825</v>
      </c>
      <c r="I6653" s="130">
        <f t="shared" ref="I6653" si="1926">H6653/E6653</f>
        <v>8.746130030959752E-2</v>
      </c>
      <c r="J6653" s="573">
        <v>103149</v>
      </c>
      <c r="K6653" s="22">
        <v>2122</v>
      </c>
      <c r="L6653" s="6">
        <v>2106</v>
      </c>
      <c r="M6653" s="137">
        <f t="shared" ref="M6653:M6654" si="1927">L6653-K6653</f>
        <v>-16</v>
      </c>
      <c r="P6653" s="278">
        <v>15175</v>
      </c>
      <c r="Q6653" s="25">
        <f>193.37/1339.9</f>
        <v>0.14431674005522799</v>
      </c>
      <c r="W6653" s="340">
        <f>(P6653*Q6653)*(1+U6653)</f>
        <v>2190.0065303380848</v>
      </c>
      <c r="X6653" s="533">
        <f t="shared" ref="X6653" si="1928">P6653/K6653</f>
        <v>7.1512723845428843</v>
      </c>
    </row>
    <row r="6654" spans="1:24" ht="15" customHeight="1">
      <c r="A6654" s="578">
        <v>45044</v>
      </c>
      <c r="B6654" s="4">
        <v>30100</v>
      </c>
      <c r="C6654" s="5">
        <v>0</v>
      </c>
      <c r="D6654" s="5">
        <v>1275</v>
      </c>
      <c r="E6654" s="5">
        <v>32300</v>
      </c>
      <c r="F6654" s="4">
        <v>0</v>
      </c>
      <c r="G6654" s="5">
        <v>0</v>
      </c>
      <c r="H6654" s="5">
        <v>2825</v>
      </c>
      <c r="I6654" s="130">
        <f>H6654/E6654</f>
        <v>8.746130030959752E-2</v>
      </c>
      <c r="J6654" s="5">
        <v>102409</v>
      </c>
      <c r="K6654" s="22">
        <v>2162</v>
      </c>
      <c r="L6654" s="6">
        <v>2131</v>
      </c>
      <c r="M6654" s="137">
        <f t="shared" si="1927"/>
        <v>-31</v>
      </c>
      <c r="N6654" s="538">
        <f>AVERAGE($K6635:K$6654)</f>
        <v>2149.1388888888887</v>
      </c>
      <c r="O6654" s="473">
        <f>AVERAGE($K$6567:K6654)</f>
        <v>2142.3658536585367</v>
      </c>
      <c r="P6654" s="278">
        <v>15150</v>
      </c>
      <c r="X6654" s="533">
        <f>P6654/K6654</f>
        <v>7.0074005550416283</v>
      </c>
    </row>
    <row r="6655" spans="1:24" ht="15" customHeight="1" thickBot="1">
      <c r="A6655" s="579"/>
      <c r="B6655" s="579"/>
      <c r="C6655" s="579"/>
      <c r="D6655" s="579"/>
      <c r="E6655" s="236"/>
      <c r="F6655" s="487"/>
      <c r="G6655" s="181"/>
      <c r="H6655" s="181"/>
      <c r="I6655" s="183"/>
      <c r="J6655" s="183"/>
      <c r="K6655" s="183"/>
      <c r="L6655" s="184"/>
      <c r="M6655" s="184"/>
      <c r="N6655" s="184"/>
      <c r="O6655" s="198"/>
      <c r="P6655" s="198"/>
      <c r="Q6655" s="198"/>
      <c r="R6655" s="281"/>
      <c r="S6655" s="282"/>
      <c r="T6655" s="282"/>
      <c r="U6655" s="164"/>
      <c r="V6655" s="165">
        <f>AVERAGE(P6635:P6654)</f>
        <v>15178.947368421053</v>
      </c>
      <c r="W6655" s="164"/>
      <c r="X6655" s="537" t="e">
        <f>V6655/N6658</f>
        <v>#DIV/0!</v>
      </c>
    </row>
    <row r="6656" spans="1:24" ht="15" customHeight="1">
      <c r="A6656" s="3">
        <v>45047</v>
      </c>
      <c r="B6656" s="632"/>
      <c r="C6656" s="632"/>
      <c r="D6656" s="632"/>
      <c r="E6656" s="632"/>
      <c r="F6656" s="632"/>
      <c r="G6656" s="632"/>
      <c r="H6656" s="632"/>
      <c r="I6656" s="632"/>
      <c r="J6656" s="632"/>
      <c r="K6656" s="632"/>
      <c r="L6656" s="632"/>
      <c r="M6656" s="632"/>
      <c r="P6656" s="630"/>
      <c r="Q6656" s="25">
        <f>193.44/1339.1</f>
        <v>0.14445523112538272</v>
      </c>
      <c r="W6656" s="340">
        <f t="shared" ref="W6656:W6661" si="1929">(P6656*Q6656)*(1+U6656)</f>
        <v>0</v>
      </c>
      <c r="X6656" s="533" t="e">
        <f t="shared" ref="X6656:X6660" si="1930">P6656/K6656</f>
        <v>#DIV/0!</v>
      </c>
    </row>
    <row r="6657" spans="1:24" ht="15" customHeight="1">
      <c r="A6657" s="580">
        <v>45048</v>
      </c>
      <c r="B6657" s="4">
        <v>30100</v>
      </c>
      <c r="C6657" s="5">
        <v>0</v>
      </c>
      <c r="D6657" s="5">
        <v>1275</v>
      </c>
      <c r="E6657" s="5">
        <v>32300</v>
      </c>
      <c r="F6657" s="4">
        <v>0</v>
      </c>
      <c r="G6657" s="5">
        <v>0</v>
      </c>
      <c r="H6657" s="5">
        <v>2825</v>
      </c>
      <c r="I6657" s="130">
        <f>H6657/E6657</f>
        <v>8.746130030959752E-2</v>
      </c>
      <c r="J6657" s="5">
        <v>100889</v>
      </c>
      <c r="K6657" s="22">
        <v>2171</v>
      </c>
      <c r="L6657" s="6">
        <v>2158</v>
      </c>
      <c r="M6657" s="137">
        <f t="shared" ref="M6657:M6658" si="1931">L6657-K6657</f>
        <v>-13</v>
      </c>
      <c r="P6657" s="631"/>
      <c r="Q6657" s="25">
        <f>192.72/1340.2</f>
        <v>0.14379943292045963</v>
      </c>
      <c r="W6657" s="340">
        <f t="shared" si="1929"/>
        <v>0</v>
      </c>
      <c r="X6657" s="533">
        <f t="shared" si="1930"/>
        <v>0</v>
      </c>
    </row>
    <row r="6658" spans="1:24" ht="15" customHeight="1">
      <c r="A6658" s="587">
        <v>45049</v>
      </c>
      <c r="B6658" s="4">
        <v>30100</v>
      </c>
      <c r="C6658" s="5">
        <v>0</v>
      </c>
      <c r="D6658" s="5">
        <v>1275</v>
      </c>
      <c r="E6658" s="5">
        <v>32300</v>
      </c>
      <c r="F6658" s="4">
        <v>0</v>
      </c>
      <c r="G6658" s="5">
        <v>0</v>
      </c>
      <c r="H6658" s="5">
        <v>2825</v>
      </c>
      <c r="I6658" s="130">
        <f>H6658/E6658</f>
        <v>8.746130030959752E-2</v>
      </c>
      <c r="J6658" s="586">
        <v>105584</v>
      </c>
      <c r="K6658" s="22">
        <v>2145</v>
      </c>
      <c r="L6658" s="6">
        <v>2146.5</v>
      </c>
      <c r="M6658" s="137">
        <f t="shared" si="1931"/>
        <v>1.5</v>
      </c>
      <c r="P6658" s="631"/>
      <c r="Q6658" s="25">
        <f>193.3/1339.1</f>
        <v>0.14435068329475023</v>
      </c>
      <c r="W6658" s="340">
        <f t="shared" si="1929"/>
        <v>0</v>
      </c>
      <c r="X6658" s="533">
        <f t="shared" si="1930"/>
        <v>0</v>
      </c>
    </row>
    <row r="6659" spans="1:24" ht="15" customHeight="1">
      <c r="A6659" s="589">
        <v>45050</v>
      </c>
      <c r="B6659" s="4">
        <v>30400</v>
      </c>
      <c r="C6659" s="588">
        <v>0</v>
      </c>
      <c r="D6659" s="588">
        <v>1275</v>
      </c>
      <c r="E6659" s="588">
        <v>32600</v>
      </c>
      <c r="F6659" s="4">
        <v>300</v>
      </c>
      <c r="G6659" s="588">
        <v>0</v>
      </c>
      <c r="H6659" s="588">
        <v>2825</v>
      </c>
      <c r="I6659" s="130">
        <f>H6659/E6659</f>
        <v>8.665644171779141E-2</v>
      </c>
      <c r="J6659" s="588">
        <v>107659</v>
      </c>
      <c r="K6659" s="22">
        <v>2126</v>
      </c>
      <c r="L6659" s="6">
        <v>2132</v>
      </c>
      <c r="M6659" s="137">
        <f t="shared" ref="M6659" si="1932">L6659-K6659</f>
        <v>6</v>
      </c>
      <c r="P6659" s="278">
        <f>P6660+50</f>
        <v>15225</v>
      </c>
      <c r="Q6659" s="25">
        <f>193.3/1339.1</f>
        <v>0.14435068329475023</v>
      </c>
      <c r="W6659" s="340">
        <f t="shared" si="1929"/>
        <v>2197.7391531625722</v>
      </c>
      <c r="X6659" s="533">
        <f t="shared" si="1930"/>
        <v>7.1613358419567259</v>
      </c>
    </row>
    <row r="6660" spans="1:24" ht="15" customHeight="1">
      <c r="A6660" s="589">
        <v>45051</v>
      </c>
      <c r="B6660" s="4">
        <v>30400</v>
      </c>
      <c r="C6660" s="588">
        <v>0</v>
      </c>
      <c r="D6660" s="588">
        <v>1275</v>
      </c>
      <c r="E6660" s="588">
        <v>32600</v>
      </c>
      <c r="F6660" s="4">
        <v>0</v>
      </c>
      <c r="G6660" s="588">
        <v>0</v>
      </c>
      <c r="H6660" s="588">
        <v>2825</v>
      </c>
      <c r="I6660" s="130">
        <f>H6660/E6660</f>
        <v>8.665644171779141E-2</v>
      </c>
      <c r="J6660" s="588">
        <v>108818</v>
      </c>
      <c r="K6660" s="22">
        <v>2104</v>
      </c>
      <c r="L6660" s="6">
        <v>2118</v>
      </c>
      <c r="M6660" s="137">
        <f t="shared" ref="M6660" si="1933">L6660-K6660</f>
        <v>14</v>
      </c>
      <c r="N6660" s="539"/>
      <c r="O6660" s="566"/>
      <c r="P6660" s="278">
        <v>15175</v>
      </c>
      <c r="Q6660" s="25">
        <f>191.7/1325.6</f>
        <v>0.1446137598068799</v>
      </c>
      <c r="W6660" s="340">
        <f t="shared" si="1929"/>
        <v>2194.5138050694027</v>
      </c>
      <c r="X6660" s="533">
        <f t="shared" si="1930"/>
        <v>7.2124524714828899</v>
      </c>
    </row>
    <row r="6661" spans="1:24" ht="15" customHeight="1">
      <c r="A6661" s="591">
        <v>45054</v>
      </c>
      <c r="B6661" s="632" t="s">
        <v>61</v>
      </c>
      <c r="C6661" s="632"/>
      <c r="D6661" s="632"/>
      <c r="E6661" s="632"/>
      <c r="F6661" s="632"/>
      <c r="G6661" s="632"/>
      <c r="H6661" s="632"/>
      <c r="I6661" s="632"/>
      <c r="J6661" s="632"/>
      <c r="K6661" s="632"/>
      <c r="L6661" s="632"/>
      <c r="M6661" s="632"/>
      <c r="N6661" s="539"/>
      <c r="O6661" s="566"/>
      <c r="P6661" s="278">
        <v>15175</v>
      </c>
      <c r="Q6661" s="25">
        <f>191.14/1322.7</f>
        <v>0.14450744688893927</v>
      </c>
      <c r="W6661" s="340">
        <f t="shared" si="1929"/>
        <v>2192.9005065396532</v>
      </c>
      <c r="X6661" s="533" t="e">
        <f t="shared" ref="X6661:X6669" si="1934">P6661/K6661</f>
        <v>#DIV/0!</v>
      </c>
    </row>
    <row r="6662" spans="1:24" ht="15" customHeight="1">
      <c r="A6662" s="594">
        <v>45055</v>
      </c>
      <c r="B6662" s="4">
        <v>30400</v>
      </c>
      <c r="C6662" s="593">
        <v>0</v>
      </c>
      <c r="D6662" s="593">
        <v>1275</v>
      </c>
      <c r="E6662" s="593">
        <v>32600</v>
      </c>
      <c r="F6662" s="4">
        <v>0</v>
      </c>
      <c r="G6662" s="593">
        <v>0</v>
      </c>
      <c r="H6662" s="10">
        <v>2825</v>
      </c>
      <c r="I6662" s="130">
        <f t="shared" ref="I6662:I6669" si="1935">H6662/E6662</f>
        <v>8.665644171779141E-2</v>
      </c>
      <c r="J6662" s="593">
        <v>108757</v>
      </c>
      <c r="K6662" s="22">
        <v>2118</v>
      </c>
      <c r="L6662" s="6">
        <v>2121</v>
      </c>
      <c r="M6662" s="137">
        <f t="shared" ref="M6662" si="1936">L6662-K6662</f>
        <v>3</v>
      </c>
      <c r="N6662" s="539"/>
      <c r="O6662" s="566"/>
      <c r="P6662" s="278">
        <v>15125</v>
      </c>
      <c r="Q6662" s="25">
        <f>191.05/1323</f>
        <v>0.14440665154950871</v>
      </c>
      <c r="W6662" s="340">
        <f t="shared" ref="W6662:W6669" si="1937">(P6662*Q6662)*(1+U6662)</f>
        <v>2184.1506046863192</v>
      </c>
      <c r="X6662" s="533">
        <f t="shared" si="1934"/>
        <v>7.1411709159584511</v>
      </c>
    </row>
    <row r="6663" spans="1:24" ht="15" customHeight="1">
      <c r="A6663" s="599">
        <v>45056</v>
      </c>
      <c r="B6663" s="4">
        <v>30400</v>
      </c>
      <c r="C6663" s="598">
        <v>0</v>
      </c>
      <c r="D6663" s="598">
        <v>1275</v>
      </c>
      <c r="E6663" s="598">
        <v>32600</v>
      </c>
      <c r="F6663" s="4">
        <v>0</v>
      </c>
      <c r="G6663" s="598">
        <v>0</v>
      </c>
      <c r="H6663" s="10">
        <v>2825</v>
      </c>
      <c r="I6663" s="130">
        <f t="shared" si="1935"/>
        <v>8.665644171779141E-2</v>
      </c>
      <c r="J6663" s="598">
        <v>111275</v>
      </c>
      <c r="K6663" s="22">
        <v>2122.5</v>
      </c>
      <c r="L6663" s="6">
        <v>2137</v>
      </c>
      <c r="M6663" s="137">
        <f t="shared" ref="M6663" si="1938">L6663-K6663</f>
        <v>14.5</v>
      </c>
      <c r="N6663" s="539"/>
      <c r="O6663" s="566"/>
      <c r="P6663" s="278">
        <v>15150</v>
      </c>
      <c r="Q6663" s="25">
        <f>191.08/1324.2</f>
        <v>0.14429844434375472</v>
      </c>
      <c r="W6663" s="340">
        <f t="shared" si="1937"/>
        <v>2186.1214318078842</v>
      </c>
      <c r="X6663" s="533">
        <f t="shared" si="1934"/>
        <v>7.137809187279152</v>
      </c>
    </row>
    <row r="6664" spans="1:24" ht="15" customHeight="1">
      <c r="A6664" s="602">
        <v>45057</v>
      </c>
      <c r="B6664" s="4">
        <v>30700</v>
      </c>
      <c r="C6664" s="601">
        <v>0</v>
      </c>
      <c r="D6664" s="601">
        <v>1275</v>
      </c>
      <c r="E6664" s="601">
        <v>32900</v>
      </c>
      <c r="F6664" s="4">
        <v>300</v>
      </c>
      <c r="G6664" s="601">
        <v>0</v>
      </c>
      <c r="H6664" s="10">
        <v>2825</v>
      </c>
      <c r="I6664" s="130">
        <f t="shared" si="1935"/>
        <v>8.5866261398176297E-2</v>
      </c>
      <c r="J6664" s="601">
        <v>113094</v>
      </c>
      <c r="K6664" s="22">
        <v>2120</v>
      </c>
      <c r="L6664" s="6">
        <v>2126</v>
      </c>
      <c r="M6664" s="137">
        <f t="shared" ref="M6664:M6669" si="1939">L6664-K6664</f>
        <v>6</v>
      </c>
      <c r="P6664" s="278">
        <v>15150</v>
      </c>
      <c r="Q6664" s="25">
        <f>190.44/1320.3</f>
        <v>0.14423994546693933</v>
      </c>
      <c r="W6664" s="340">
        <f t="shared" si="1937"/>
        <v>2185.2351738241309</v>
      </c>
      <c r="X6664" s="533">
        <f t="shared" si="1934"/>
        <v>7.1462264150943398</v>
      </c>
    </row>
    <row r="6665" spans="1:24" ht="15" customHeight="1">
      <c r="A6665" s="605">
        <v>45058</v>
      </c>
      <c r="B6665" s="4">
        <v>30700</v>
      </c>
      <c r="C6665" s="5">
        <v>0</v>
      </c>
      <c r="D6665" s="5">
        <v>1275</v>
      </c>
      <c r="E6665" s="5">
        <v>32900</v>
      </c>
      <c r="F6665" s="4">
        <v>0</v>
      </c>
      <c r="G6665" s="5">
        <v>0</v>
      </c>
      <c r="H6665" s="5">
        <v>2825</v>
      </c>
      <c r="I6665" s="130">
        <f t="shared" si="1935"/>
        <v>8.5866261398176297E-2</v>
      </c>
      <c r="J6665" s="604">
        <v>114821</v>
      </c>
      <c r="K6665" s="22">
        <v>2094</v>
      </c>
      <c r="L6665" s="6">
        <v>2095</v>
      </c>
      <c r="M6665" s="137">
        <f t="shared" si="1939"/>
        <v>1</v>
      </c>
      <c r="P6665" s="278">
        <v>15100</v>
      </c>
      <c r="Q6665" s="25">
        <f>191.86/1333.6</f>
        <v>0.14386622675464908</v>
      </c>
      <c r="W6665" s="340">
        <f t="shared" si="1937"/>
        <v>2172.3800239952011</v>
      </c>
      <c r="X6665" s="533">
        <f t="shared" si="1934"/>
        <v>7.2110792741165231</v>
      </c>
    </row>
    <row r="6666" spans="1:24" ht="15" customHeight="1">
      <c r="A6666" s="606">
        <v>45061</v>
      </c>
      <c r="B6666" s="4">
        <v>30700</v>
      </c>
      <c r="C6666" s="5">
        <v>0</v>
      </c>
      <c r="D6666" s="5">
        <v>1275</v>
      </c>
      <c r="E6666" s="5">
        <v>32900</v>
      </c>
      <c r="F6666" s="4">
        <v>0</v>
      </c>
      <c r="G6666" s="5">
        <v>0</v>
      </c>
      <c r="H6666" s="5">
        <v>2825</v>
      </c>
      <c r="I6666" s="130">
        <f t="shared" si="1935"/>
        <v>8.5866261398176297E-2</v>
      </c>
      <c r="J6666" s="5">
        <v>115328</v>
      </c>
      <c r="K6666" s="22">
        <v>2065</v>
      </c>
      <c r="L6666" s="6">
        <v>2077</v>
      </c>
      <c r="M6666" s="137">
        <f t="shared" si="1939"/>
        <v>12</v>
      </c>
      <c r="P6666" s="278">
        <v>15050</v>
      </c>
      <c r="Q6666" s="25">
        <f>192.01/1337.8</f>
        <v>0.14352668560322918</v>
      </c>
      <c r="W6666" s="340">
        <f t="shared" si="1937"/>
        <v>2160.0766183285991</v>
      </c>
      <c r="X6666" s="533">
        <f t="shared" si="1934"/>
        <v>7.2881355932203391</v>
      </c>
    </row>
    <row r="6667" spans="1:24" ht="15" customHeight="1">
      <c r="A6667" s="608">
        <v>45062</v>
      </c>
      <c r="B6667" s="4">
        <v>31100</v>
      </c>
      <c r="C6667" s="5">
        <v>0</v>
      </c>
      <c r="D6667" s="5">
        <v>1275</v>
      </c>
      <c r="E6667" s="5">
        <v>33300</v>
      </c>
      <c r="F6667" s="4">
        <v>400</v>
      </c>
      <c r="G6667" s="5">
        <v>0</v>
      </c>
      <c r="H6667" s="5">
        <v>2825</v>
      </c>
      <c r="I6667" s="130">
        <f t="shared" si="1935"/>
        <v>8.4834834834834838E-2</v>
      </c>
      <c r="J6667" s="607">
        <v>116229</v>
      </c>
      <c r="K6667" s="22">
        <v>2060</v>
      </c>
      <c r="L6667" s="6">
        <v>2074</v>
      </c>
      <c r="M6667" s="137">
        <f t="shared" si="1939"/>
        <v>14</v>
      </c>
      <c r="P6667" s="278">
        <v>15050</v>
      </c>
      <c r="Q6667" s="25">
        <f>191.72/1336</f>
        <v>0.14350299401197605</v>
      </c>
      <c r="W6667" s="340">
        <f t="shared" si="1937"/>
        <v>2159.7200598802397</v>
      </c>
      <c r="X6667" s="533">
        <f t="shared" si="1934"/>
        <v>7.3058252427184467</v>
      </c>
    </row>
    <row r="6668" spans="1:24" ht="15" customHeight="1">
      <c r="A6668" s="610">
        <v>45063</v>
      </c>
      <c r="B6668" s="4">
        <v>31400</v>
      </c>
      <c r="C6668" s="5">
        <v>0</v>
      </c>
      <c r="D6668" s="5">
        <v>1275</v>
      </c>
      <c r="E6668" s="5">
        <v>33600</v>
      </c>
      <c r="F6668" s="4">
        <v>300</v>
      </c>
      <c r="G6668" s="5">
        <v>0</v>
      </c>
      <c r="H6668" s="5">
        <v>2825</v>
      </c>
      <c r="I6668" s="130">
        <f t="shared" si="1935"/>
        <v>8.4077380952380959E-2</v>
      </c>
      <c r="J6668" s="609">
        <v>114230</v>
      </c>
      <c r="K6668" s="22">
        <v>2050</v>
      </c>
      <c r="L6668" s="6">
        <v>2060</v>
      </c>
      <c r="M6668" s="137">
        <f t="shared" si="1939"/>
        <v>10</v>
      </c>
      <c r="P6668" s="278">
        <v>15050</v>
      </c>
      <c r="Q6668" s="25">
        <f>191.29/1339.4</f>
        <v>0.14281767955801103</v>
      </c>
      <c r="W6668" s="340">
        <f t="shared" si="1937"/>
        <v>2149.406077348066</v>
      </c>
      <c r="X6668" s="533">
        <f t="shared" si="1934"/>
        <v>7.3414634146341466</v>
      </c>
    </row>
    <row r="6669" spans="1:24" ht="15" customHeight="1">
      <c r="A6669" s="612">
        <v>45064</v>
      </c>
      <c r="B6669" s="4">
        <v>31725</v>
      </c>
      <c r="C6669" s="5">
        <v>0</v>
      </c>
      <c r="D6669" s="5">
        <v>1275</v>
      </c>
      <c r="E6669" s="5">
        <v>33925</v>
      </c>
      <c r="F6669" s="4">
        <v>325</v>
      </c>
      <c r="G6669" s="5">
        <v>0</v>
      </c>
      <c r="H6669" s="5">
        <v>2825</v>
      </c>
      <c r="I6669" s="130">
        <f t="shared" si="1935"/>
        <v>8.3271923360353717E-2</v>
      </c>
      <c r="J6669" s="611">
        <v>113145</v>
      </c>
      <c r="K6669" s="22">
        <v>2049.5</v>
      </c>
      <c r="L6669" s="6">
        <v>2054</v>
      </c>
      <c r="M6669" s="137">
        <f t="shared" si="1939"/>
        <v>4.5</v>
      </c>
      <c r="P6669" s="278">
        <v>15075</v>
      </c>
      <c r="Q6669" s="25">
        <f>189.72/1332.7</f>
        <v>0.14235761986943798</v>
      </c>
      <c r="W6669" s="340">
        <f t="shared" si="1937"/>
        <v>2146.0411195317774</v>
      </c>
      <c r="X6669" s="533">
        <f t="shared" si="1934"/>
        <v>7.3554525494022931</v>
      </c>
    </row>
    <row r="6670" spans="1:24" ht="15" customHeight="1">
      <c r="A6670" s="614">
        <v>45065</v>
      </c>
      <c r="B6670" s="4">
        <v>31725</v>
      </c>
      <c r="C6670" s="613">
        <v>0</v>
      </c>
      <c r="D6670" s="613">
        <v>1275</v>
      </c>
      <c r="E6670" s="613">
        <v>33925</v>
      </c>
      <c r="F6670" s="4">
        <v>0</v>
      </c>
      <c r="G6670" s="613">
        <v>0</v>
      </c>
      <c r="H6670" s="613">
        <v>2825</v>
      </c>
      <c r="I6670" s="130">
        <f t="shared" ref="I6670" si="1940">H6670/E6670</f>
        <v>8.3271923360353717E-2</v>
      </c>
      <c r="J6670" s="613">
        <v>112829</v>
      </c>
      <c r="K6670" s="22">
        <v>2096</v>
      </c>
      <c r="L6670" s="6">
        <v>2086</v>
      </c>
      <c r="M6670" s="137">
        <f t="shared" ref="M6670" si="1941">L6670-K6670</f>
        <v>-10</v>
      </c>
      <c r="P6670" s="278">
        <v>15175</v>
      </c>
      <c r="Q6670" s="25">
        <f>188.66/1331.2</f>
        <v>0.14172175480769231</v>
      </c>
      <c r="W6670" s="340">
        <f t="shared" ref="W6670" si="1942">(P6670*Q6670)*(1+U6670)</f>
        <v>2150.6276292067309</v>
      </c>
      <c r="X6670" s="533">
        <f t="shared" ref="X6670" si="1943">P6670/K6670</f>
        <v>7.2399809160305342</v>
      </c>
    </row>
    <row r="6671" spans="1:24" ht="15" customHeight="1">
      <c r="A6671" s="618">
        <v>45068</v>
      </c>
      <c r="B6671" s="4">
        <v>31975</v>
      </c>
      <c r="C6671" s="617">
        <v>0</v>
      </c>
      <c r="D6671" s="617">
        <v>1275</v>
      </c>
      <c r="E6671" s="617">
        <v>34175</v>
      </c>
      <c r="F6671" s="4">
        <v>250</v>
      </c>
      <c r="G6671" s="617">
        <v>0</v>
      </c>
      <c r="H6671" s="617">
        <v>2825</v>
      </c>
      <c r="I6671" s="130">
        <f t="shared" ref="I6671" si="1944">H6671/E6671</f>
        <v>8.2662765179224579E-2</v>
      </c>
      <c r="J6671" s="617">
        <v>111669</v>
      </c>
      <c r="K6671" s="22">
        <v>2095</v>
      </c>
      <c r="L6671" s="6">
        <v>2085</v>
      </c>
      <c r="M6671" s="137">
        <f t="shared" ref="M6671" si="1945">L6671-K6671</f>
        <v>-10</v>
      </c>
      <c r="P6671" s="278">
        <v>15200</v>
      </c>
      <c r="Q6671" s="25">
        <f>187.69/1319.1</f>
        <v>0.14228640739898415</v>
      </c>
      <c r="W6671" s="340">
        <f t="shared" ref="W6671" si="1946">(P6671*Q6671)*(1+U6671)</f>
        <v>2162.7533924645591</v>
      </c>
      <c r="X6671" s="533">
        <f t="shared" ref="X6671" si="1947">P6671/K6671</f>
        <v>7.2553699284009543</v>
      </c>
    </row>
    <row r="6672" spans="1:24" ht="15" customHeight="1">
      <c r="A6672" s="623">
        <v>45069</v>
      </c>
      <c r="B6672" s="4">
        <v>32275</v>
      </c>
      <c r="C6672" s="622">
        <v>0</v>
      </c>
      <c r="D6672" s="622">
        <v>1275</v>
      </c>
      <c r="E6672" s="622">
        <v>34475</v>
      </c>
      <c r="F6672" s="4">
        <v>300</v>
      </c>
      <c r="G6672" s="622">
        <v>0</v>
      </c>
      <c r="H6672" s="622">
        <v>2925</v>
      </c>
      <c r="I6672" s="130">
        <f t="shared" ref="I6672" si="1948">H6672/E6672</f>
        <v>8.4844089920232055E-2</v>
      </c>
      <c r="J6672" s="622">
        <v>110877</v>
      </c>
      <c r="K6672" s="22">
        <v>2072</v>
      </c>
      <c r="L6672" s="6">
        <v>2071</v>
      </c>
      <c r="M6672" s="137">
        <f t="shared" ref="M6672" si="1949">L6672-K6672</f>
        <v>-1</v>
      </c>
      <c r="P6672" s="278">
        <v>15150</v>
      </c>
      <c r="Q6672" s="25">
        <f>187.69/1319.1</f>
        <v>0.14228640739898415</v>
      </c>
      <c r="W6672" s="340">
        <f t="shared" ref="W6672" si="1950">(P6672*Q6672)*(1+U6672)</f>
        <v>2155.6390720946101</v>
      </c>
      <c r="X6672" s="533">
        <f t="shared" ref="X6672" si="1951">P6672/K6672</f>
        <v>7.3117760617760617</v>
      </c>
    </row>
    <row r="6673" spans="1:24" ht="15" customHeight="1">
      <c r="A6673" s="627">
        <v>45070</v>
      </c>
      <c r="B6673" s="4">
        <v>32800</v>
      </c>
      <c r="C6673" s="626">
        <v>0</v>
      </c>
      <c r="D6673" s="626">
        <v>1250</v>
      </c>
      <c r="E6673" s="626">
        <v>34975</v>
      </c>
      <c r="F6673" s="4">
        <v>525</v>
      </c>
      <c r="G6673" s="626">
        <v>25</v>
      </c>
      <c r="H6673" s="626">
        <v>2900</v>
      </c>
      <c r="I6673" s="130">
        <f t="shared" ref="I6673" si="1952">H6673/E6673</f>
        <v>8.2916368834882057E-2</v>
      </c>
      <c r="J6673" s="626">
        <v>111702</v>
      </c>
      <c r="K6673" s="22">
        <v>2057</v>
      </c>
      <c r="L6673" s="6">
        <v>2058.5</v>
      </c>
      <c r="M6673" s="137">
        <f t="shared" ref="M6673" si="1953">L6673-K6673</f>
        <v>1.5</v>
      </c>
      <c r="N6673" s="538">
        <f>AVERAGE($K$6657:K6673)</f>
        <v>2096.5625</v>
      </c>
      <c r="O6673" s="473">
        <f>AVERAGE($K$6567:K6673)</f>
        <v>2134.887755102041</v>
      </c>
      <c r="P6673" s="278">
        <v>15125</v>
      </c>
      <c r="Q6673" s="25">
        <f>186.32/1317.5</f>
        <v>0.14141935483870968</v>
      </c>
      <c r="W6673" s="340">
        <f t="shared" ref="W6673" si="1954">(P6673*Q6673)*(1+U6673)</f>
        <v>2138.9677419354839</v>
      </c>
      <c r="X6673" s="533">
        <f t="shared" ref="X6673" si="1955">P6673/K6673</f>
        <v>7.3529411764705879</v>
      </c>
    </row>
    <row r="6674" spans="1:24" ht="15" customHeight="1">
      <c r="J6674" s="621"/>
      <c r="M6674" s="137"/>
    </row>
    <row r="6675" spans="1:24" ht="15" customHeight="1">
      <c r="J6675" s="621"/>
      <c r="M6675" s="137"/>
    </row>
    <row r="6676" spans="1:24" ht="15" customHeight="1">
      <c r="J6676" s="621"/>
      <c r="M6676" s="137"/>
    </row>
    <row r="6677" spans="1:24" ht="15" customHeight="1">
      <c r="J6677" s="611"/>
      <c r="M6677" s="137"/>
    </row>
    <row r="6678" spans="1:24" ht="15" customHeight="1">
      <c r="J6678" s="611"/>
      <c r="M6678" s="137"/>
    </row>
    <row r="6679" spans="1:24" ht="15" customHeight="1">
      <c r="J6679" s="611"/>
      <c r="M6679" s="137"/>
    </row>
    <row r="6680" spans="1:24" ht="15" customHeight="1">
      <c r="J6680" s="611"/>
      <c r="M6680" s="137"/>
    </row>
    <row r="6681" spans="1:24" ht="15" customHeight="1">
      <c r="J6681" s="611"/>
      <c r="M6681" s="137"/>
    </row>
    <row r="6682" spans="1:24" ht="15" customHeight="1">
      <c r="J6682" s="611"/>
      <c r="M6682" s="137"/>
    </row>
    <row r="6683" spans="1:24" ht="15" customHeight="1">
      <c r="J6683" s="611"/>
      <c r="M6683" s="137"/>
    </row>
    <row r="6684" spans="1:24" ht="15" customHeight="1">
      <c r="J6684" s="611"/>
      <c r="M6684" s="137"/>
    </row>
    <row r="6685" spans="1:24" ht="15" customHeight="1">
      <c r="J6685" s="611"/>
      <c r="M6685" s="137"/>
    </row>
    <row r="6686" spans="1:24" ht="15" customHeight="1">
      <c r="J6686" s="611"/>
      <c r="M6686" s="137"/>
    </row>
    <row r="6687" spans="1:24" ht="15" customHeight="1">
      <c r="J6687" s="611"/>
      <c r="M6687" s="137"/>
    </row>
    <row r="6688" spans="1:24" ht="15" customHeight="1">
      <c r="J6688" s="611"/>
      <c r="M6688" s="137"/>
    </row>
    <row r="6689" spans="10:13" ht="15" customHeight="1">
      <c r="J6689" s="611"/>
      <c r="M6689" s="137"/>
    </row>
    <row r="6690" spans="10:13" ht="15" customHeight="1">
      <c r="J6690" s="611"/>
      <c r="M6690" s="137"/>
    </row>
    <row r="6691" spans="10:13" ht="15" customHeight="1">
      <c r="J6691" s="611"/>
      <c r="M6691" s="137"/>
    </row>
    <row r="6692" spans="10:13" ht="15" customHeight="1">
      <c r="J6692" s="611"/>
      <c r="M6692" s="137"/>
    </row>
    <row r="6693" spans="10:13" ht="15" customHeight="1">
      <c r="J6693" s="611"/>
      <c r="M6693" s="137"/>
    </row>
    <row r="6694" spans="10:13" ht="15" customHeight="1">
      <c r="J6694" s="611"/>
      <c r="M6694" s="137"/>
    </row>
    <row r="6695" spans="10:13" ht="15" customHeight="1">
      <c r="J6695" s="5"/>
      <c r="M6695" s="137"/>
    </row>
    <row r="6696" spans="10:13" ht="15" customHeight="1">
      <c r="J6696" s="5"/>
      <c r="M6696" s="137"/>
    </row>
    <row r="6697" spans="10:13" ht="15" customHeight="1">
      <c r="J6697" s="5"/>
      <c r="M6697" s="137"/>
    </row>
    <row r="6698" spans="10:13" ht="15" customHeight="1">
      <c r="J6698" s="5"/>
      <c r="M6698" s="137"/>
    </row>
    <row r="6699" spans="10:13" ht="15" customHeight="1">
      <c r="J6699" s="5"/>
      <c r="M6699" s="137"/>
    </row>
    <row r="6700" spans="10:13" ht="15" customHeight="1">
      <c r="J6700" s="5"/>
      <c r="M6700" s="137"/>
    </row>
    <row r="6701" spans="10:13" ht="15" customHeight="1">
      <c r="J6701" s="5"/>
      <c r="M6701" s="137"/>
    </row>
    <row r="6702" spans="10:13" ht="15" customHeight="1">
      <c r="J6702" s="5"/>
      <c r="M6702" s="137"/>
    </row>
    <row r="6703" spans="10:13" ht="15" customHeight="1">
      <c r="J6703" s="5"/>
      <c r="M6703" s="137"/>
    </row>
    <row r="6704" spans="10:13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  <row r="7115" spans="10:10" ht="15" customHeight="1">
      <c r="J7115" s="5"/>
    </row>
    <row r="7116" spans="10:10" ht="15" customHeight="1">
      <c r="J7116" s="5"/>
    </row>
    <row r="7117" spans="10:10" ht="15" customHeight="1">
      <c r="J7117" s="5"/>
    </row>
    <row r="7118" spans="10:10" ht="15" customHeight="1">
      <c r="J7118" s="5"/>
    </row>
    <row r="7119" spans="10:10" ht="15" customHeight="1">
      <c r="J7119" s="5"/>
    </row>
    <row r="7120" spans="10:10" ht="15" customHeight="1">
      <c r="J7120" s="5"/>
    </row>
    <row r="7121" spans="10:10" ht="15" customHeight="1">
      <c r="J7121" s="5"/>
    </row>
    <row r="7122" spans="10:10" ht="15" customHeight="1">
      <c r="J7122" s="5"/>
    </row>
    <row r="7123" spans="10:10" ht="15" customHeight="1">
      <c r="J7123" s="5"/>
    </row>
    <row r="7124" spans="10:10" ht="15" customHeight="1">
      <c r="J7124" s="5"/>
    </row>
    <row r="7125" spans="10:10" ht="15" customHeight="1">
      <c r="J7125" s="5"/>
    </row>
    <row r="7126" spans="10:10" ht="15" customHeight="1">
      <c r="J7126" s="5"/>
    </row>
    <row r="7127" spans="10:10" ht="15" customHeight="1">
      <c r="J7127" s="5"/>
    </row>
    <row r="7128" spans="10:10" ht="15" customHeight="1">
      <c r="J7128" s="5"/>
    </row>
    <row r="7129" spans="10:10" ht="15" customHeight="1">
      <c r="J7129" s="5"/>
    </row>
    <row r="7130" spans="10:10" ht="15" customHeight="1">
      <c r="J7130" s="5"/>
    </row>
    <row r="7131" spans="10:10" ht="15" customHeight="1">
      <c r="J7131" s="5"/>
    </row>
    <row r="7132" spans="10:10" ht="15" customHeight="1">
      <c r="J7132" s="5"/>
    </row>
    <row r="7133" spans="10:10" ht="15" customHeight="1">
      <c r="J7133" s="5"/>
    </row>
    <row r="7134" spans="10:10" ht="15" customHeight="1">
      <c r="J7134" s="5"/>
    </row>
    <row r="7135" spans="10:10" ht="15" customHeight="1">
      <c r="J7135" s="5"/>
    </row>
    <row r="7136" spans="10:10" ht="15" customHeight="1">
      <c r="J7136" s="5"/>
    </row>
    <row r="7137" spans="10:10" ht="15" customHeight="1">
      <c r="J7137" s="5"/>
    </row>
    <row r="7138" spans="10:10" ht="15" customHeight="1">
      <c r="J7138" s="5"/>
    </row>
    <row r="7139" spans="10:10" ht="15" customHeight="1">
      <c r="J7139" s="5"/>
    </row>
    <row r="7140" spans="10:10" ht="15" customHeight="1">
      <c r="J7140" s="5"/>
    </row>
    <row r="7141" spans="10:10" ht="15" customHeight="1">
      <c r="J7141" s="5"/>
    </row>
    <row r="7142" spans="10:10" ht="15" customHeight="1">
      <c r="J7142" s="5"/>
    </row>
    <row r="7143" spans="10:10" ht="15" customHeight="1">
      <c r="J7143" s="5"/>
    </row>
    <row r="7144" spans="10:10" ht="15" customHeight="1">
      <c r="J7144" s="5"/>
    </row>
    <row r="7145" spans="10:10" ht="15" customHeight="1">
      <c r="J7145" s="5"/>
    </row>
    <row r="7146" spans="10:10" ht="15" customHeight="1">
      <c r="J7146" s="5"/>
    </row>
    <row r="7147" spans="10:10" ht="15" customHeight="1">
      <c r="J7147" s="5"/>
    </row>
    <row r="7148" spans="10:10" ht="15" customHeight="1">
      <c r="J7148" s="5"/>
    </row>
    <row r="7149" spans="10:10" ht="15" customHeight="1">
      <c r="J7149" s="5"/>
    </row>
    <row r="7150" spans="10:10" ht="15" customHeight="1">
      <c r="J7150" s="5"/>
    </row>
    <row r="7151" spans="10:10" ht="15" customHeight="1">
      <c r="J7151" s="5"/>
    </row>
    <row r="7152" spans="10:10" ht="15" customHeight="1">
      <c r="J7152" s="5"/>
    </row>
    <row r="7153" spans="10:10" ht="15" customHeight="1">
      <c r="J7153" s="5"/>
    </row>
    <row r="7154" spans="10:10" ht="15" customHeight="1">
      <c r="J7154" s="5"/>
    </row>
    <row r="7155" spans="10:10" ht="15" customHeight="1">
      <c r="J7155" s="5"/>
    </row>
    <row r="7156" spans="10:10" ht="15" customHeight="1">
      <c r="J7156" s="5"/>
    </row>
    <row r="7157" spans="10:10" ht="15" customHeight="1">
      <c r="J7157" s="5"/>
    </row>
    <row r="7158" spans="10:10" ht="15" customHeight="1">
      <c r="J7158" s="5"/>
    </row>
    <row r="7159" spans="10:10" ht="15" customHeight="1">
      <c r="J7159" s="5"/>
    </row>
    <row r="7160" spans="10:10" ht="15" customHeight="1">
      <c r="J7160" s="5"/>
    </row>
    <row r="7161" spans="10:10" ht="15" customHeight="1">
      <c r="J7161" s="5"/>
    </row>
    <row r="7162" spans="10:10" ht="15" customHeight="1">
      <c r="J7162" s="5"/>
    </row>
    <row r="7163" spans="10:10" ht="15" customHeight="1">
      <c r="J7163" s="5"/>
    </row>
    <row r="7164" spans="10:10" ht="15" customHeight="1">
      <c r="J7164" s="5"/>
    </row>
    <row r="7165" spans="10:10" ht="15" customHeight="1">
      <c r="J7165" s="5"/>
    </row>
    <row r="7166" spans="10:10" ht="15" customHeight="1">
      <c r="J7166" s="5"/>
    </row>
    <row r="7167" spans="10:10" ht="15" customHeight="1">
      <c r="J7167" s="5"/>
    </row>
    <row r="7168" spans="10:10" ht="15" customHeight="1">
      <c r="J7168" s="5"/>
    </row>
    <row r="7169" spans="10:10" ht="15" customHeight="1">
      <c r="J7169" s="5"/>
    </row>
    <row r="7170" spans="10:10" ht="15" customHeight="1">
      <c r="J7170" s="5"/>
    </row>
    <row r="7171" spans="10:10" ht="15" customHeight="1">
      <c r="J7171" s="5"/>
    </row>
    <row r="7172" spans="10:10" ht="15" customHeight="1">
      <c r="J7172" s="5"/>
    </row>
    <row r="7173" spans="10:10" ht="15" customHeight="1">
      <c r="J7173" s="5"/>
    </row>
    <row r="7174" spans="10:10" ht="15" customHeight="1">
      <c r="J7174" s="5"/>
    </row>
    <row r="7175" spans="10:10" ht="15" customHeight="1">
      <c r="J7175" s="5"/>
    </row>
    <row r="7176" spans="10:10" ht="15" customHeight="1">
      <c r="J7176" s="5"/>
    </row>
    <row r="7177" spans="10:10" ht="15" customHeight="1">
      <c r="J7177" s="5"/>
    </row>
    <row r="7178" spans="10:10" ht="15" customHeight="1">
      <c r="J7178" s="5"/>
    </row>
    <row r="7179" spans="10:10" ht="15" customHeight="1">
      <c r="J7179" s="5"/>
    </row>
    <row r="7180" spans="10:10" ht="15" customHeight="1">
      <c r="J7180" s="5"/>
    </row>
    <row r="7181" spans="10:10" ht="15" customHeight="1">
      <c r="J7181" s="5"/>
    </row>
    <row r="7182" spans="10:10" ht="15" customHeight="1">
      <c r="J7182" s="5"/>
    </row>
    <row r="7183" spans="10:10" ht="15" customHeight="1">
      <c r="J7183" s="5"/>
    </row>
    <row r="7184" spans="10:10" ht="15" customHeight="1">
      <c r="J7184" s="5"/>
    </row>
    <row r="7185" spans="10:10" ht="15" customHeight="1">
      <c r="J7185" s="5"/>
    </row>
    <row r="7186" spans="10:10" ht="15" customHeight="1">
      <c r="J7186" s="5"/>
    </row>
    <row r="7187" spans="10:10" ht="15" customHeight="1">
      <c r="J7187" s="5"/>
    </row>
    <row r="7188" spans="10:10" ht="15" customHeight="1">
      <c r="J7188" s="5"/>
    </row>
    <row r="7189" spans="10:10" ht="15" customHeight="1">
      <c r="J7189" s="5"/>
    </row>
    <row r="7190" spans="10:10" ht="15" customHeight="1">
      <c r="J7190" s="5"/>
    </row>
    <row r="7191" spans="10:10" ht="15" customHeight="1">
      <c r="J7191" s="5"/>
    </row>
    <row r="7192" spans="10:10" ht="15" customHeight="1">
      <c r="J7192" s="5"/>
    </row>
    <row r="7193" spans="10:10" ht="15" customHeight="1">
      <c r="J7193" s="5"/>
    </row>
    <row r="7194" spans="10:10" ht="15" customHeight="1">
      <c r="J7194" s="5"/>
    </row>
    <row r="7195" spans="10:10" ht="15" customHeight="1">
      <c r="J7195" s="5"/>
    </row>
    <row r="7196" spans="10:10" ht="15" customHeight="1">
      <c r="J7196" s="5"/>
    </row>
    <row r="7197" spans="10:10" ht="15" customHeight="1">
      <c r="J7197" s="5"/>
    </row>
    <row r="7198" spans="10:10" ht="15" customHeight="1">
      <c r="J7198" s="5"/>
    </row>
    <row r="7199" spans="10:10" ht="15" customHeight="1">
      <c r="J7199" s="5"/>
    </row>
    <row r="7200" spans="10:10" ht="15" customHeight="1">
      <c r="J7200" s="5"/>
    </row>
    <row r="7201" spans="10:10" ht="15" customHeight="1">
      <c r="J7201" s="5"/>
    </row>
    <row r="7202" spans="10:10" ht="15" customHeight="1">
      <c r="J7202" s="5"/>
    </row>
    <row r="7203" spans="10:10" ht="15" customHeight="1">
      <c r="J7203" s="5"/>
    </row>
    <row r="7204" spans="10:10" ht="15" customHeight="1">
      <c r="J7204" s="5"/>
    </row>
    <row r="7205" spans="10:10" ht="15" customHeight="1">
      <c r="J7205" s="5"/>
    </row>
    <row r="7206" spans="10:10" ht="15" customHeight="1">
      <c r="J7206" s="5"/>
    </row>
    <row r="7207" spans="10:10" ht="15" customHeight="1">
      <c r="J7207" s="5"/>
    </row>
    <row r="7208" spans="10:10" ht="15" customHeight="1">
      <c r="J7208" s="5"/>
    </row>
    <row r="7209" spans="10:10" ht="15" customHeight="1">
      <c r="J7209" s="5"/>
    </row>
    <row r="7210" spans="10:10" ht="15" customHeight="1">
      <c r="J7210" s="5"/>
    </row>
    <row r="7211" spans="10:10" ht="15" customHeight="1">
      <c r="J7211" s="5"/>
    </row>
    <row r="7212" spans="10:10" ht="15" customHeight="1">
      <c r="J7212" s="5"/>
    </row>
    <row r="7213" spans="10:10" ht="15" customHeight="1">
      <c r="J7213" s="5"/>
    </row>
    <row r="7214" spans="10:10" ht="15" customHeight="1">
      <c r="J7214" s="5"/>
    </row>
    <row r="7215" spans="10:10" ht="15" customHeight="1">
      <c r="J7215" s="5"/>
    </row>
    <row r="7216" spans="10:10" ht="15" customHeight="1">
      <c r="J7216" s="5"/>
    </row>
    <row r="7217" spans="10:10" ht="15" customHeight="1">
      <c r="J7217" s="5"/>
    </row>
    <row r="7218" spans="10:10" ht="15" customHeight="1">
      <c r="J7218" s="5"/>
    </row>
    <row r="7219" spans="10:10" ht="15" customHeight="1">
      <c r="J7219" s="5"/>
    </row>
    <row r="7220" spans="10:10" ht="15" customHeight="1">
      <c r="J7220" s="5"/>
    </row>
    <row r="7221" spans="10:10" ht="15" customHeight="1">
      <c r="J7221" s="5"/>
    </row>
    <row r="7222" spans="10:10" ht="15" customHeight="1">
      <c r="J7222" s="5"/>
    </row>
    <row r="7223" spans="10:10" ht="15" customHeight="1">
      <c r="J7223" s="5"/>
    </row>
    <row r="7224" spans="10:10" ht="15" customHeight="1">
      <c r="J7224" s="5"/>
    </row>
    <row r="7225" spans="10:10" ht="15" customHeight="1">
      <c r="J7225" s="5"/>
    </row>
    <row r="7226" spans="10:10" ht="15" customHeight="1">
      <c r="J7226" s="5"/>
    </row>
    <row r="7227" spans="10:10" ht="15" customHeight="1">
      <c r="J7227" s="5"/>
    </row>
    <row r="7228" spans="10:10" ht="15" customHeight="1">
      <c r="J7228" s="5"/>
    </row>
    <row r="7229" spans="10:10" ht="15" customHeight="1">
      <c r="J7229" s="5"/>
    </row>
    <row r="7230" spans="10:10" ht="15" customHeight="1">
      <c r="J7230" s="5"/>
    </row>
    <row r="7231" spans="10:10" ht="15" customHeight="1">
      <c r="J7231" s="5"/>
    </row>
    <row r="7232" spans="10:10" ht="15" customHeight="1">
      <c r="J7232" s="5"/>
    </row>
    <row r="7233" spans="10:10" ht="15" customHeight="1">
      <c r="J7233" s="5"/>
    </row>
    <row r="7234" spans="10:10" ht="15" customHeight="1">
      <c r="J7234" s="5"/>
    </row>
    <row r="7235" spans="10:10" ht="15" customHeight="1">
      <c r="J7235" s="5"/>
    </row>
    <row r="7236" spans="10:10" ht="15" customHeight="1">
      <c r="J7236" s="5"/>
    </row>
    <row r="7237" spans="10:10" ht="15" customHeight="1">
      <c r="J7237" s="5"/>
    </row>
    <row r="7238" spans="10:10" ht="15" customHeight="1">
      <c r="J7238" s="5"/>
    </row>
    <row r="7239" spans="10:10" ht="15" customHeight="1">
      <c r="J7239" s="5"/>
    </row>
    <row r="7240" spans="10:10" ht="15" customHeight="1">
      <c r="J7240" s="5"/>
    </row>
    <row r="7241" spans="10:10" ht="15" customHeight="1">
      <c r="J7241" s="5"/>
    </row>
    <row r="7242" spans="10:10" ht="15" customHeight="1">
      <c r="J7242" s="5"/>
    </row>
    <row r="7243" spans="10:10" ht="15" customHeight="1">
      <c r="J7243" s="5"/>
    </row>
    <row r="7244" spans="10:10" ht="15" customHeight="1">
      <c r="J7244" s="5"/>
    </row>
    <row r="7245" spans="10:10" ht="15" customHeight="1">
      <c r="J7245" s="5"/>
    </row>
    <row r="7246" spans="10:10" ht="15" customHeight="1">
      <c r="J7246" s="5"/>
    </row>
    <row r="7247" spans="10:10" ht="15" customHeight="1">
      <c r="J7247" s="5"/>
    </row>
    <row r="7248" spans="10:10" ht="15" customHeight="1">
      <c r="J7248" s="5"/>
    </row>
    <row r="7249" spans="10:10" ht="15" customHeight="1">
      <c r="J7249" s="5"/>
    </row>
    <row r="7250" spans="10:10" ht="15" customHeight="1">
      <c r="J7250" s="5"/>
    </row>
    <row r="7251" spans="10:10" ht="15" customHeight="1">
      <c r="J7251" s="5"/>
    </row>
    <row r="7252" spans="10:10" ht="15" customHeight="1">
      <c r="J7252" s="5"/>
    </row>
    <row r="7253" spans="10:10" ht="15" customHeight="1">
      <c r="J7253" s="5"/>
    </row>
    <row r="7254" spans="10:10" ht="15" customHeight="1">
      <c r="J7254" s="5"/>
    </row>
    <row r="7255" spans="10:10" ht="15" customHeight="1">
      <c r="J7255" s="5"/>
    </row>
    <row r="7256" spans="10:10" ht="15" customHeight="1">
      <c r="J7256" s="5"/>
    </row>
    <row r="7257" spans="10:10" ht="15" customHeight="1">
      <c r="J7257" s="5"/>
    </row>
    <row r="7258" spans="10:10" ht="15" customHeight="1">
      <c r="J7258" s="5"/>
    </row>
    <row r="7259" spans="10:10" ht="15" customHeight="1">
      <c r="J7259" s="5"/>
    </row>
    <row r="7260" spans="10:10" ht="15" customHeight="1">
      <c r="J7260" s="5"/>
    </row>
    <row r="7261" spans="10:10" ht="15" customHeight="1">
      <c r="J7261" s="5"/>
    </row>
    <row r="7262" spans="10:10" ht="15" customHeight="1">
      <c r="J7262" s="5"/>
    </row>
    <row r="7263" spans="10:10" ht="15" customHeight="1">
      <c r="J7263" s="5"/>
    </row>
    <row r="7264" spans="10:10" ht="15" customHeight="1">
      <c r="J7264" s="5"/>
    </row>
    <row r="7265" spans="10:10" ht="15" customHeight="1">
      <c r="J7265" s="5"/>
    </row>
    <row r="7266" spans="10:10" ht="15" customHeight="1">
      <c r="J7266" s="5"/>
    </row>
    <row r="7267" spans="10:10" ht="15" customHeight="1">
      <c r="J7267" s="5"/>
    </row>
    <row r="7268" spans="10:10" ht="15" customHeight="1">
      <c r="J7268" s="5"/>
    </row>
    <row r="7269" spans="10:10" ht="15" customHeight="1">
      <c r="J7269" s="5"/>
    </row>
    <row r="7270" spans="10:10" ht="15" customHeight="1">
      <c r="J7270" s="5"/>
    </row>
    <row r="7271" spans="10:10" ht="15" customHeight="1">
      <c r="J7271" s="5"/>
    </row>
    <row r="7272" spans="10:10" ht="15" customHeight="1">
      <c r="J7272" s="5"/>
    </row>
    <row r="7273" spans="10:10" ht="15" customHeight="1">
      <c r="J7273" s="5"/>
    </row>
    <row r="7274" spans="10:10" ht="15" customHeight="1">
      <c r="J7274" s="5"/>
    </row>
    <row r="7275" spans="10:10" ht="15" customHeight="1">
      <c r="J7275" s="5"/>
    </row>
    <row r="7276" spans="10:10" ht="15" customHeight="1">
      <c r="J7276" s="5"/>
    </row>
    <row r="7277" spans="10:10" ht="15" customHeight="1">
      <c r="J7277" s="5"/>
    </row>
    <row r="7278" spans="10:10" ht="15" customHeight="1">
      <c r="J7278" s="5"/>
    </row>
    <row r="7279" spans="10:10" ht="15" customHeight="1">
      <c r="J7279" s="5"/>
    </row>
    <row r="7280" spans="10:10" ht="15" customHeight="1">
      <c r="J7280" s="5"/>
    </row>
    <row r="7281" spans="10:10" ht="15" customHeight="1">
      <c r="J7281" s="5"/>
    </row>
    <row r="7282" spans="10:10" ht="15" customHeight="1">
      <c r="J7282" s="5"/>
    </row>
    <row r="7283" spans="10:10" ht="15" customHeight="1">
      <c r="J7283" s="5"/>
    </row>
    <row r="7284" spans="10:10" ht="15" customHeight="1">
      <c r="J7284" s="5"/>
    </row>
    <row r="7285" spans="10:10" ht="15" customHeight="1">
      <c r="J7285" s="5"/>
    </row>
    <row r="7286" spans="10:10" ht="15" customHeight="1">
      <c r="J7286" s="5"/>
    </row>
    <row r="7287" spans="10:10" ht="15" customHeight="1">
      <c r="J7287" s="5"/>
    </row>
    <row r="7288" spans="10:10" ht="15" customHeight="1">
      <c r="J7288" s="5"/>
    </row>
    <row r="7289" spans="10:10" ht="15" customHeight="1">
      <c r="J7289" s="5"/>
    </row>
    <row r="7290" spans="10:10" ht="15" customHeight="1">
      <c r="J7290" s="5"/>
    </row>
    <row r="7291" spans="10:10" ht="15" customHeight="1">
      <c r="J7291" s="5"/>
    </row>
    <row r="7292" spans="10:10" ht="15" customHeight="1">
      <c r="J7292" s="5"/>
    </row>
    <row r="7293" spans="10:10" ht="15" customHeight="1">
      <c r="J7293" s="5"/>
    </row>
    <row r="7294" spans="10:10" ht="15" customHeight="1">
      <c r="J7294" s="5"/>
    </row>
    <row r="7295" spans="10:10" ht="15" customHeight="1">
      <c r="J7295" s="5"/>
    </row>
    <row r="7296" spans="10:10" ht="15" customHeight="1">
      <c r="J7296" s="5"/>
    </row>
    <row r="7297" spans="10:10" ht="15" customHeight="1">
      <c r="J7297" s="5"/>
    </row>
    <row r="7298" spans="10:10" ht="15" customHeight="1">
      <c r="J7298" s="5"/>
    </row>
    <row r="7299" spans="10:10" ht="15" customHeight="1">
      <c r="J7299" s="5"/>
    </row>
    <row r="7300" spans="10:10" ht="15" customHeight="1">
      <c r="J7300" s="5"/>
    </row>
    <row r="7301" spans="10:10" ht="15" customHeight="1">
      <c r="J7301" s="5"/>
    </row>
    <row r="7302" spans="10:10" ht="15" customHeight="1">
      <c r="J7302" s="5"/>
    </row>
    <row r="7303" spans="10:10" ht="15" customHeight="1">
      <c r="J7303" s="5"/>
    </row>
    <row r="7304" spans="10:10" ht="15" customHeight="1">
      <c r="J7304" s="5"/>
    </row>
    <row r="7305" spans="10:10" ht="15" customHeight="1">
      <c r="J7305" s="5"/>
    </row>
    <row r="7306" spans="10:10" ht="15" customHeight="1">
      <c r="J7306" s="5"/>
    </row>
    <row r="7307" spans="10:10" ht="15" customHeight="1">
      <c r="J7307" s="5"/>
    </row>
    <row r="7308" spans="10:10" ht="15" customHeight="1">
      <c r="J7308" s="5"/>
    </row>
    <row r="7309" spans="10:10" ht="15" customHeight="1">
      <c r="J7309" s="5"/>
    </row>
    <row r="7310" spans="10:10" ht="15" customHeight="1">
      <c r="J7310" s="5"/>
    </row>
    <row r="7311" spans="10:10" ht="15" customHeight="1">
      <c r="J7311" s="5"/>
    </row>
    <row r="7312" spans="10:10" ht="15" customHeight="1">
      <c r="J7312" s="5"/>
    </row>
    <row r="7313" spans="10:10" ht="15" customHeight="1">
      <c r="J7313" s="5"/>
    </row>
    <row r="7314" spans="10:10" ht="15" customHeight="1">
      <c r="J7314" s="5"/>
    </row>
    <row r="7315" spans="10:10" ht="15" customHeight="1">
      <c r="J7315" s="5"/>
    </row>
    <row r="7316" spans="10:10" ht="15" customHeight="1">
      <c r="J7316" s="5"/>
    </row>
    <row r="7317" spans="10:10" ht="15" customHeight="1">
      <c r="J7317" s="5"/>
    </row>
    <row r="7318" spans="10:10" ht="15" customHeight="1">
      <c r="J7318" s="5"/>
    </row>
    <row r="7319" spans="10:10" ht="15" customHeight="1">
      <c r="J7319" s="5"/>
    </row>
    <row r="7320" spans="10:10" ht="15" customHeight="1">
      <c r="J7320" s="5"/>
    </row>
    <row r="7321" spans="10:10" ht="15" customHeight="1">
      <c r="J7321" s="5"/>
    </row>
    <row r="7322" spans="10:10" ht="15" customHeight="1">
      <c r="J7322" s="5"/>
    </row>
    <row r="7323" spans="10:10" ht="15" customHeight="1">
      <c r="J7323" s="5"/>
    </row>
    <row r="7324" spans="10:10" ht="15" customHeight="1">
      <c r="J7324" s="5"/>
    </row>
    <row r="7325" spans="10:10" ht="15" customHeight="1">
      <c r="J7325" s="5"/>
    </row>
    <row r="7326" spans="10:10" ht="15" customHeight="1">
      <c r="J7326" s="5"/>
    </row>
    <row r="7327" spans="10:10" ht="15" customHeight="1">
      <c r="J7327" s="5"/>
    </row>
    <row r="7328" spans="10:10" ht="15" customHeight="1">
      <c r="J7328" s="5"/>
    </row>
    <row r="7329" spans="10:10" ht="15" customHeight="1">
      <c r="J7329" s="5"/>
    </row>
    <row r="7330" spans="10:10" ht="15" customHeight="1">
      <c r="J7330" s="5"/>
    </row>
    <row r="7331" spans="10:10" ht="15" customHeight="1">
      <c r="J7331" s="5"/>
    </row>
    <row r="7332" spans="10:10" ht="15" customHeight="1">
      <c r="J7332" s="5"/>
    </row>
    <row r="7333" spans="10:10" ht="15" customHeight="1">
      <c r="J7333" s="5"/>
    </row>
    <row r="7334" spans="10:10" ht="15" customHeight="1">
      <c r="J7334" s="5"/>
    </row>
    <row r="7335" spans="10:10" ht="15" customHeight="1">
      <c r="J7335" s="5"/>
    </row>
    <row r="7336" spans="10:10" ht="15" customHeight="1">
      <c r="J7336" s="5"/>
    </row>
    <row r="7337" spans="10:10" ht="15" customHeight="1">
      <c r="J7337" s="5"/>
    </row>
    <row r="7338" spans="10:10" ht="15" customHeight="1">
      <c r="J7338" s="5"/>
    </row>
    <row r="7339" spans="10:10" ht="15" customHeight="1">
      <c r="J7339" s="5"/>
    </row>
    <row r="7340" spans="10:10" ht="15" customHeight="1">
      <c r="J7340" s="5"/>
    </row>
    <row r="7341" spans="10:10" ht="15" customHeight="1">
      <c r="J7341" s="5"/>
    </row>
    <row r="7342" spans="10:10" ht="15" customHeight="1">
      <c r="J7342" s="5"/>
    </row>
    <row r="7343" spans="10:10" ht="15" customHeight="1">
      <c r="J7343" s="5"/>
    </row>
    <row r="7344" spans="10:10" ht="15" customHeight="1">
      <c r="J7344" s="5"/>
    </row>
    <row r="7345" spans="10:10" ht="15" customHeight="1">
      <c r="J7345" s="5"/>
    </row>
    <row r="7346" spans="10:10" ht="15" customHeight="1">
      <c r="J7346" s="5"/>
    </row>
    <row r="7347" spans="10:10" ht="15" customHeight="1">
      <c r="J7347" s="5"/>
    </row>
    <row r="7348" spans="10:10" ht="15" customHeight="1">
      <c r="J7348" s="5"/>
    </row>
    <row r="7349" spans="10:10" ht="15" customHeight="1">
      <c r="J7349" s="5"/>
    </row>
    <row r="7350" spans="10:10" ht="15" customHeight="1">
      <c r="J7350" s="5"/>
    </row>
    <row r="7351" spans="10:10" ht="15" customHeight="1">
      <c r="J7351" s="5"/>
    </row>
    <row r="7352" spans="10:10" ht="15" customHeight="1">
      <c r="J7352" s="5"/>
    </row>
    <row r="7353" spans="10:10" ht="15" customHeight="1">
      <c r="J7353" s="5"/>
    </row>
    <row r="7354" spans="10:10" ht="15" customHeight="1">
      <c r="J7354" s="5"/>
    </row>
    <row r="7355" spans="10:10" ht="15" customHeight="1">
      <c r="J7355" s="5"/>
    </row>
    <row r="7356" spans="10:10" ht="15" customHeight="1">
      <c r="J7356" s="5"/>
    </row>
    <row r="7357" spans="10:10" ht="15" customHeight="1">
      <c r="J7357" s="5"/>
    </row>
    <row r="7358" spans="10:10" ht="15" customHeight="1">
      <c r="J7358" s="5"/>
    </row>
    <row r="7359" spans="10:10" ht="15" customHeight="1">
      <c r="J7359" s="5"/>
    </row>
    <row r="7360" spans="10:10" ht="15" customHeight="1">
      <c r="J7360" s="5"/>
    </row>
    <row r="7361" spans="10:10" ht="15" customHeight="1">
      <c r="J7361" s="5"/>
    </row>
    <row r="7362" spans="10:10" ht="15" customHeight="1">
      <c r="J7362" s="5"/>
    </row>
    <row r="7363" spans="10:10" ht="15" customHeight="1">
      <c r="J7363" s="5"/>
    </row>
    <row r="7364" spans="10:10" ht="15" customHeight="1">
      <c r="J7364" s="5"/>
    </row>
    <row r="7365" spans="10:10" ht="15" customHeight="1">
      <c r="J7365" s="5"/>
    </row>
    <row r="7366" spans="10:10" ht="15" customHeight="1">
      <c r="J7366" s="5"/>
    </row>
    <row r="7367" spans="10:10" ht="15" customHeight="1">
      <c r="J7367" s="5"/>
    </row>
    <row r="7368" spans="10:10" ht="15" customHeight="1">
      <c r="J7368" s="5"/>
    </row>
    <row r="7369" spans="10:10" ht="15" customHeight="1">
      <c r="J7369" s="5"/>
    </row>
    <row r="7370" spans="10:10" ht="15" customHeight="1">
      <c r="J7370" s="5"/>
    </row>
    <row r="7371" spans="10:10" ht="15" customHeight="1">
      <c r="J7371" s="5"/>
    </row>
    <row r="7372" spans="10:10" ht="15" customHeight="1">
      <c r="J7372" s="5"/>
    </row>
    <row r="7373" spans="10:10" ht="15" customHeight="1">
      <c r="J7373" s="5"/>
    </row>
    <row r="7374" spans="10:10" ht="15" customHeight="1">
      <c r="J7374" s="5"/>
    </row>
    <row r="7375" spans="10:10" ht="15" customHeight="1">
      <c r="J7375" s="5"/>
    </row>
    <row r="7376" spans="10:10" ht="15" customHeight="1">
      <c r="J7376" s="5"/>
    </row>
    <row r="7377" spans="10:10" ht="15" customHeight="1">
      <c r="J7377" s="5"/>
    </row>
    <row r="7378" spans="10:10" ht="15" customHeight="1">
      <c r="J7378" s="5"/>
    </row>
    <row r="7379" spans="10:10" ht="15" customHeight="1">
      <c r="J7379" s="5"/>
    </row>
    <row r="7380" spans="10:10" ht="15" customHeight="1">
      <c r="J7380" s="5"/>
    </row>
    <row r="7381" spans="10:10" ht="15" customHeight="1">
      <c r="J7381" s="5"/>
    </row>
    <row r="7382" spans="10:10" ht="15" customHeight="1">
      <c r="J7382" s="5"/>
    </row>
    <row r="7383" spans="10:10" ht="15" customHeight="1">
      <c r="J7383" s="5"/>
    </row>
    <row r="7384" spans="10:10" ht="15" customHeight="1">
      <c r="J7384" s="5"/>
    </row>
    <row r="7385" spans="10:10" ht="15" customHeight="1">
      <c r="J7385" s="5"/>
    </row>
    <row r="7386" spans="10:10" ht="15" customHeight="1">
      <c r="J7386" s="5"/>
    </row>
    <row r="7387" spans="10:10" ht="15" customHeight="1">
      <c r="J7387" s="5"/>
    </row>
    <row r="7388" spans="10:10" ht="15" customHeight="1">
      <c r="J7388" s="5"/>
    </row>
    <row r="7389" spans="10:10" ht="15" customHeight="1">
      <c r="J7389" s="5"/>
    </row>
    <row r="7390" spans="10:10" ht="15" customHeight="1">
      <c r="J7390" s="5"/>
    </row>
    <row r="7391" spans="10:10" ht="15" customHeight="1">
      <c r="J7391" s="5"/>
    </row>
    <row r="7392" spans="10:10" ht="15" customHeight="1">
      <c r="J7392" s="5"/>
    </row>
    <row r="7393" spans="10:10" ht="15" customHeight="1">
      <c r="J7393" s="5"/>
    </row>
    <row r="7394" spans="10:10" ht="15" customHeight="1">
      <c r="J7394" s="5"/>
    </row>
    <row r="7395" spans="10:10" ht="15" customHeight="1">
      <c r="J7395" s="5"/>
    </row>
    <row r="7396" spans="10:10" ht="15" customHeight="1">
      <c r="J7396" s="5"/>
    </row>
    <row r="7397" spans="10:10" ht="15" customHeight="1">
      <c r="J7397" s="5"/>
    </row>
    <row r="7398" spans="10:10" ht="15" customHeight="1">
      <c r="J7398" s="5"/>
    </row>
    <row r="7399" spans="10:10" ht="15" customHeight="1">
      <c r="J7399" s="5"/>
    </row>
    <row r="7400" spans="10:10" ht="15" customHeight="1">
      <c r="J7400" s="5"/>
    </row>
    <row r="7401" spans="10:10" ht="15" customHeight="1">
      <c r="J7401" s="5"/>
    </row>
    <row r="7402" spans="10:10" ht="15" customHeight="1">
      <c r="J7402" s="5"/>
    </row>
    <row r="7403" spans="10:10" ht="15" customHeight="1">
      <c r="J7403" s="5"/>
    </row>
    <row r="7404" spans="10:10" ht="15" customHeight="1">
      <c r="J7404" s="5"/>
    </row>
    <row r="7405" spans="10:10" ht="15" customHeight="1">
      <c r="J7405" s="5"/>
    </row>
    <row r="7406" spans="10:10" ht="15" customHeight="1">
      <c r="J7406" s="5"/>
    </row>
    <row r="7407" spans="10:10" ht="15" customHeight="1">
      <c r="J7407" s="5"/>
    </row>
    <row r="7408" spans="10:10" ht="15" customHeight="1">
      <c r="J7408" s="5"/>
    </row>
    <row r="7409" spans="10:10" ht="15" customHeight="1">
      <c r="J7409" s="5"/>
    </row>
    <row r="7410" spans="10:10" ht="15" customHeight="1">
      <c r="J7410" s="5"/>
    </row>
    <row r="7411" spans="10:10" ht="15" customHeight="1">
      <c r="J7411" s="5"/>
    </row>
    <row r="7412" spans="10:10" ht="15" customHeight="1">
      <c r="J7412" s="5"/>
    </row>
    <row r="7413" spans="10:10" ht="15" customHeight="1">
      <c r="J7413" s="5"/>
    </row>
    <row r="7414" spans="10:10" ht="15" customHeight="1">
      <c r="J7414" s="5"/>
    </row>
    <row r="7415" spans="10:10" ht="15" customHeight="1">
      <c r="J7415" s="5"/>
    </row>
    <row r="7416" spans="10:10" ht="15" customHeight="1">
      <c r="J7416" s="5"/>
    </row>
    <row r="7417" spans="10:10" ht="15" customHeight="1">
      <c r="J7417" s="5"/>
    </row>
    <row r="7418" spans="10:10" ht="15" customHeight="1">
      <c r="J7418" s="5"/>
    </row>
    <row r="7419" spans="10:10" ht="15" customHeight="1">
      <c r="J7419" s="5"/>
    </row>
    <row r="7420" spans="10:10" ht="15" customHeight="1">
      <c r="J7420" s="5"/>
    </row>
    <row r="7421" spans="10:10" ht="15" customHeight="1">
      <c r="J7421" s="5"/>
    </row>
    <row r="7422" spans="10:10" ht="15" customHeight="1">
      <c r="J7422" s="5"/>
    </row>
    <row r="7423" spans="10:10" ht="15" customHeight="1">
      <c r="J7423" s="5"/>
    </row>
    <row r="7424" spans="10:10" ht="15" customHeight="1">
      <c r="J7424" s="5"/>
    </row>
    <row r="7425" spans="10:10" ht="15" customHeight="1">
      <c r="J7425" s="5"/>
    </row>
    <row r="7426" spans="10:10" ht="15" customHeight="1">
      <c r="J7426" s="5"/>
    </row>
    <row r="7427" spans="10:10" ht="15" customHeight="1">
      <c r="J7427" s="5"/>
    </row>
    <row r="7428" spans="10:10" ht="15" customHeight="1">
      <c r="J7428" s="5"/>
    </row>
    <row r="7429" spans="10:10" ht="15" customHeight="1">
      <c r="J7429" s="5"/>
    </row>
    <row r="7430" spans="10:10" ht="15" customHeight="1">
      <c r="J7430" s="5"/>
    </row>
    <row r="7431" spans="10:10" ht="15" customHeight="1">
      <c r="J7431" s="5"/>
    </row>
    <row r="7432" spans="10:10" ht="15" customHeight="1">
      <c r="J7432" s="5"/>
    </row>
    <row r="7433" spans="10:10" ht="15" customHeight="1">
      <c r="J7433" s="5"/>
    </row>
    <row r="7434" spans="10:10" ht="15" customHeight="1">
      <c r="J7434" s="5"/>
    </row>
    <row r="7435" spans="10:10" ht="15" customHeight="1">
      <c r="J7435" s="5"/>
    </row>
    <row r="7436" spans="10:10" ht="15" customHeight="1">
      <c r="J7436" s="5"/>
    </row>
    <row r="7437" spans="10:10" ht="15" customHeight="1">
      <c r="J7437" s="5"/>
    </row>
    <row r="7438" spans="10:10" ht="15" customHeight="1">
      <c r="J7438" s="5"/>
    </row>
    <row r="7439" spans="10:10" ht="15" customHeight="1">
      <c r="J7439" s="5"/>
    </row>
    <row r="7440" spans="10:10" ht="15" customHeight="1">
      <c r="J7440" s="5"/>
    </row>
    <row r="7441" spans="10:10" ht="15" customHeight="1">
      <c r="J7441" s="5"/>
    </row>
    <row r="7442" spans="10:10" ht="15" customHeight="1">
      <c r="J7442" s="5"/>
    </row>
    <row r="7443" spans="10:10" ht="15" customHeight="1">
      <c r="J7443" s="5"/>
    </row>
    <row r="7444" spans="10:10" ht="15" customHeight="1">
      <c r="J7444" s="5"/>
    </row>
    <row r="7445" spans="10:10" ht="15" customHeight="1">
      <c r="J7445" s="5"/>
    </row>
    <row r="7446" spans="10:10" ht="15" customHeight="1">
      <c r="J7446" s="5"/>
    </row>
    <row r="7447" spans="10:10" ht="15" customHeight="1">
      <c r="J7447" s="5"/>
    </row>
    <row r="7448" spans="10:10" ht="15" customHeight="1">
      <c r="J7448" s="5"/>
    </row>
    <row r="7449" spans="10:10" ht="15" customHeight="1">
      <c r="J7449" s="5"/>
    </row>
    <row r="7450" spans="10:10" ht="15" customHeight="1">
      <c r="J7450" s="5"/>
    </row>
    <row r="7451" spans="10:10" ht="15" customHeight="1">
      <c r="J7451" s="5"/>
    </row>
    <row r="7452" spans="10:10" ht="15" customHeight="1">
      <c r="J7452" s="5"/>
    </row>
    <row r="7453" spans="10:10" ht="15" customHeight="1">
      <c r="J7453" s="5"/>
    </row>
    <row r="7454" spans="10:10" ht="15" customHeight="1">
      <c r="J7454" s="5"/>
    </row>
    <row r="7455" spans="10:10" ht="15" customHeight="1">
      <c r="J7455" s="5"/>
    </row>
    <row r="7456" spans="10:10" ht="15" customHeight="1">
      <c r="J7456" s="5"/>
    </row>
    <row r="7457" spans="10:10" ht="15" customHeight="1">
      <c r="J7457" s="5"/>
    </row>
    <row r="7458" spans="10:10" ht="15" customHeight="1">
      <c r="J7458" s="5"/>
    </row>
    <row r="7459" spans="10:10" ht="15" customHeight="1">
      <c r="J7459" s="5"/>
    </row>
    <row r="7460" spans="10:10" ht="15" customHeight="1">
      <c r="J7460" s="5"/>
    </row>
    <row r="7461" spans="10:10" ht="15" customHeight="1">
      <c r="J7461" s="5"/>
    </row>
    <row r="7462" spans="10:10" ht="15" customHeight="1">
      <c r="J7462" s="5"/>
    </row>
    <row r="7463" spans="10:10" ht="15" customHeight="1">
      <c r="J7463" s="5"/>
    </row>
    <row r="7464" spans="10:10" ht="15" customHeight="1">
      <c r="J7464" s="5"/>
    </row>
    <row r="7465" spans="10:10" ht="15" customHeight="1">
      <c r="J7465" s="5"/>
    </row>
    <row r="7466" spans="10:10" ht="15" customHeight="1">
      <c r="J7466" s="5"/>
    </row>
    <row r="7467" spans="10:10" ht="15" customHeight="1">
      <c r="J7467" s="5"/>
    </row>
    <row r="7468" spans="10:10" ht="15" customHeight="1">
      <c r="J7468" s="5"/>
    </row>
    <row r="7469" spans="10:10" ht="15" customHeight="1">
      <c r="J7469" s="5"/>
    </row>
    <row r="7470" spans="10:10" ht="15" customHeight="1">
      <c r="J7470" s="5"/>
    </row>
    <row r="7471" spans="10:10" ht="15" customHeight="1">
      <c r="J7471" s="5"/>
    </row>
    <row r="7472" spans="10:10" ht="15" customHeight="1">
      <c r="J7472" s="5"/>
    </row>
    <row r="7473" spans="10:10" ht="15" customHeight="1">
      <c r="J7473" s="5"/>
    </row>
    <row r="7474" spans="10:10" ht="15" customHeight="1">
      <c r="J7474" s="5"/>
    </row>
    <row r="7475" spans="10:10" ht="15" customHeight="1">
      <c r="J7475" s="5"/>
    </row>
    <row r="7476" spans="10:10" ht="15" customHeight="1">
      <c r="J7476" s="5"/>
    </row>
    <row r="7477" spans="10:10" ht="15" customHeight="1">
      <c r="J7477" s="5"/>
    </row>
    <row r="7478" spans="10:10" ht="15" customHeight="1">
      <c r="J7478" s="5"/>
    </row>
    <row r="7479" spans="10:10" ht="15" customHeight="1">
      <c r="J7479" s="5"/>
    </row>
    <row r="7480" spans="10:10" ht="15" customHeight="1">
      <c r="J7480" s="5"/>
    </row>
    <row r="7481" spans="10:10" ht="15" customHeight="1">
      <c r="J7481" s="5"/>
    </row>
    <row r="7482" spans="10:10" ht="15" customHeight="1">
      <c r="J7482" s="5"/>
    </row>
    <row r="7483" spans="10:10" ht="15" customHeight="1">
      <c r="J7483" s="5"/>
    </row>
    <row r="7484" spans="10:10" ht="15" customHeight="1">
      <c r="J7484" s="5"/>
    </row>
    <row r="7485" spans="10:10" ht="15" customHeight="1">
      <c r="J7485" s="5"/>
    </row>
    <row r="7486" spans="10:10" ht="15" customHeight="1">
      <c r="J7486" s="5"/>
    </row>
    <row r="7487" spans="10:10" ht="15" customHeight="1">
      <c r="J7487" s="5"/>
    </row>
    <row r="7488" spans="10:10" ht="15" customHeight="1">
      <c r="J7488" s="5"/>
    </row>
    <row r="7489" spans="10:10" ht="15" customHeight="1">
      <c r="J7489" s="5"/>
    </row>
    <row r="7490" spans="10:10" ht="15" customHeight="1">
      <c r="J7490" s="5"/>
    </row>
    <row r="7491" spans="10:10" ht="15" customHeight="1">
      <c r="J7491" s="5"/>
    </row>
    <row r="7492" spans="10:10" ht="15" customHeight="1">
      <c r="J7492" s="5"/>
    </row>
    <row r="7493" spans="10:10" ht="15" customHeight="1">
      <c r="J7493" s="5"/>
    </row>
    <row r="7494" spans="10:10" ht="15" customHeight="1">
      <c r="J7494" s="5"/>
    </row>
    <row r="7495" spans="10:10" ht="15" customHeight="1">
      <c r="J7495" s="5"/>
    </row>
    <row r="7496" spans="10:10" ht="15" customHeight="1">
      <c r="J7496" s="5"/>
    </row>
    <row r="7497" spans="10:10" ht="15" customHeight="1">
      <c r="J7497" s="5"/>
    </row>
    <row r="7498" spans="10:10" ht="15" customHeight="1">
      <c r="J7498" s="5"/>
    </row>
    <row r="7499" spans="10:10" ht="15" customHeight="1">
      <c r="J7499" s="5"/>
    </row>
    <row r="7500" spans="10:10" ht="15" customHeight="1">
      <c r="J7500" s="5"/>
    </row>
    <row r="7501" spans="10:10" ht="15" customHeight="1">
      <c r="J7501" s="5"/>
    </row>
    <row r="7502" spans="10:10" ht="15" customHeight="1">
      <c r="J7502" s="5"/>
    </row>
    <row r="7503" spans="10:10" ht="15" customHeight="1">
      <c r="J7503" s="5"/>
    </row>
    <row r="7504" spans="10:10" ht="15" customHeight="1">
      <c r="J7504" s="5"/>
    </row>
    <row r="7505" spans="10:10" ht="15" customHeight="1">
      <c r="J7505" s="5"/>
    </row>
    <row r="7506" spans="10:10" ht="15" customHeight="1">
      <c r="J7506" s="5"/>
    </row>
    <row r="7507" spans="10:10" ht="15" customHeight="1">
      <c r="J7507" s="5"/>
    </row>
    <row r="7508" spans="10:10" ht="15" customHeight="1">
      <c r="J7508" s="5"/>
    </row>
    <row r="7509" spans="10:10" ht="15" customHeight="1">
      <c r="J7509" s="5"/>
    </row>
    <row r="7510" spans="10:10" ht="15" customHeight="1">
      <c r="J7510" s="5"/>
    </row>
    <row r="7511" spans="10:10" ht="15" customHeight="1">
      <c r="J7511" s="5"/>
    </row>
    <row r="7512" spans="10:10" ht="15" customHeight="1">
      <c r="J7512" s="5"/>
    </row>
    <row r="7513" spans="10:10" ht="15" customHeight="1">
      <c r="J7513" s="5"/>
    </row>
    <row r="7514" spans="10:10" ht="15" customHeight="1">
      <c r="J7514" s="5"/>
    </row>
    <row r="7515" spans="10:10" ht="15" customHeight="1">
      <c r="J7515" s="5"/>
    </row>
    <row r="7516" spans="10:10" ht="15" customHeight="1">
      <c r="J7516" s="5"/>
    </row>
    <row r="7517" spans="10:10" ht="15" customHeight="1">
      <c r="J7517" s="5"/>
    </row>
    <row r="7518" spans="10:10" ht="15" customHeight="1">
      <c r="J7518" s="5"/>
    </row>
    <row r="7519" spans="10:10" ht="15" customHeight="1">
      <c r="J7519" s="5"/>
    </row>
    <row r="7520" spans="10:10" ht="15" customHeight="1">
      <c r="J7520" s="5"/>
    </row>
    <row r="7521" spans="10:10" ht="15" customHeight="1">
      <c r="J7521" s="5"/>
    </row>
    <row r="7522" spans="10:10" ht="15" customHeight="1">
      <c r="J7522" s="5"/>
    </row>
    <row r="7523" spans="10:10" ht="15" customHeight="1">
      <c r="J7523" s="5"/>
    </row>
    <row r="7524" spans="10:10" ht="15" customHeight="1">
      <c r="J7524" s="5"/>
    </row>
    <row r="7525" spans="10:10" ht="15" customHeight="1">
      <c r="J7525" s="5"/>
    </row>
    <row r="7526" spans="10:10" ht="15" customHeight="1">
      <c r="J7526" s="5"/>
    </row>
    <row r="7527" spans="10:10" ht="15" customHeight="1">
      <c r="J7527" s="5"/>
    </row>
    <row r="7528" spans="10:10" ht="15" customHeight="1">
      <c r="J7528" s="5"/>
    </row>
    <row r="7529" spans="10:10" ht="15" customHeight="1">
      <c r="J7529" s="5"/>
    </row>
    <row r="7530" spans="10:10" ht="15" customHeight="1">
      <c r="J7530" s="5"/>
    </row>
    <row r="7531" spans="10:10" ht="15" customHeight="1">
      <c r="J7531" s="5"/>
    </row>
    <row r="7532" spans="10:10" ht="15" customHeight="1">
      <c r="J7532" s="5"/>
    </row>
    <row r="7533" spans="10:10" ht="15" customHeight="1">
      <c r="J7533" s="5"/>
    </row>
    <row r="7534" spans="10:10" ht="15" customHeight="1">
      <c r="J7534" s="5"/>
    </row>
    <row r="7535" spans="10:10" ht="15" customHeight="1">
      <c r="J7535" s="5"/>
    </row>
    <row r="7536" spans="10:10" ht="15" customHeight="1">
      <c r="J7536" s="5"/>
    </row>
    <row r="7537" spans="10:10" ht="15" customHeight="1">
      <c r="J7537" s="5"/>
    </row>
    <row r="7538" spans="10:10" ht="15" customHeight="1">
      <c r="J7538" s="5"/>
    </row>
    <row r="7539" spans="10:10" ht="15" customHeight="1">
      <c r="J7539" s="5"/>
    </row>
    <row r="7540" spans="10:10" ht="15" customHeight="1">
      <c r="J7540" s="5"/>
    </row>
    <row r="7541" spans="10:10" ht="15" customHeight="1">
      <c r="J7541" s="5"/>
    </row>
  </sheetData>
  <mergeCells count="268">
    <mergeCell ref="B6661:M6661"/>
    <mergeCell ref="B6640:M6640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W4957:W4958"/>
    <mergeCell ref="W4953:W4955"/>
    <mergeCell ref="W5002:W5003"/>
    <mergeCell ref="P5002:P5003"/>
    <mergeCell ref="B4956:D4956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F4460:I4461"/>
    <mergeCell ref="P4479:Q4479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P4688:P4693"/>
    <mergeCell ref="B4843:D4843"/>
    <mergeCell ref="P4590:P4591"/>
    <mergeCell ref="B4571:D4571"/>
    <mergeCell ref="P4574:P4575"/>
    <mergeCell ref="B4929:M4930"/>
    <mergeCell ref="B4911:D4911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K1:K2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Q4209:U4209"/>
    <mergeCell ref="F4199:G4200"/>
    <mergeCell ref="Q3963:U3963"/>
    <mergeCell ref="Q3934:U3935"/>
    <mergeCell ref="Q3778:U3782"/>
    <mergeCell ref="Q3877:U3881"/>
    <mergeCell ref="F3841:I3842"/>
    <mergeCell ref="P4141:W4141"/>
    <mergeCell ref="Q3917:U3918"/>
    <mergeCell ref="Q3937:U3937"/>
    <mergeCell ref="Q3966:U3968"/>
    <mergeCell ref="Q3948:U3948"/>
    <mergeCell ref="F3668:I3668"/>
    <mergeCell ref="F3751:I3751"/>
    <mergeCell ref="Q3424:U3424"/>
    <mergeCell ref="B3596:D3596"/>
    <mergeCell ref="Q3664:U3664"/>
    <mergeCell ref="B3824:D3824"/>
    <mergeCell ref="B3891:D3891"/>
    <mergeCell ref="F4114:I4115"/>
    <mergeCell ref="P4143:W4146"/>
    <mergeCell ref="Q3170:U3172"/>
    <mergeCell ref="Q3379:U3380"/>
    <mergeCell ref="Q3310:U3311"/>
    <mergeCell ref="Q3241:U3244"/>
    <mergeCell ref="Q3249:U3253"/>
    <mergeCell ref="Q3662:U3662"/>
    <mergeCell ref="F3574:I3574"/>
    <mergeCell ref="F3569:I3570"/>
    <mergeCell ref="B3870:D3870"/>
    <mergeCell ref="F3484:I3484"/>
    <mergeCell ref="F3399:I3399"/>
    <mergeCell ref="F3398:I3398"/>
    <mergeCell ref="F3310:I3311"/>
    <mergeCell ref="F3393:I3394"/>
    <mergeCell ref="B3618:D3618"/>
    <mergeCell ref="B3777:D3777"/>
    <mergeCell ref="B3641:D3641"/>
    <mergeCell ref="Q3509:U3513"/>
    <mergeCell ref="Q3574:U3575"/>
    <mergeCell ref="Q3589:U3593"/>
    <mergeCell ref="Q3399:U3399"/>
    <mergeCell ref="Q3703:U3703"/>
    <mergeCell ref="B3709:D3709"/>
    <mergeCell ref="Q3847:U3849"/>
    <mergeCell ref="B4231:D4231"/>
    <mergeCell ref="B4277:D4277"/>
    <mergeCell ref="B4434:D4434"/>
    <mergeCell ref="B3801:D3801"/>
    <mergeCell ref="B4185:D4185"/>
    <mergeCell ref="B4253:D4253"/>
    <mergeCell ref="B4163:D4163"/>
    <mergeCell ref="B4028:D4028"/>
    <mergeCell ref="B4074:D4074"/>
    <mergeCell ref="B4005:D4005"/>
    <mergeCell ref="B4208:D4208"/>
    <mergeCell ref="B3981:D3981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5046:D5046"/>
    <mergeCell ref="B5043:M5043"/>
    <mergeCell ref="B4683:D4683"/>
    <mergeCell ref="B5023:M5023"/>
    <mergeCell ref="P4957:P4958"/>
    <mergeCell ref="P4953:P4955"/>
    <mergeCell ref="Q4953:Q4955"/>
    <mergeCell ref="B5022:D5022"/>
    <mergeCell ref="B5011:M5012"/>
    <mergeCell ref="P6656:P6658"/>
    <mergeCell ref="B6656:M6656"/>
    <mergeCell ref="B6639:M6639"/>
    <mergeCell ref="P6582:P6586"/>
    <mergeCell ref="B6567:M6567"/>
    <mergeCell ref="B6561:M6562"/>
    <mergeCell ref="Q5023:Q5026"/>
    <mergeCell ref="B4977:D4977"/>
    <mergeCell ref="B4050:D4050"/>
    <mergeCell ref="B4119:D4119"/>
    <mergeCell ref="B4096:D4096"/>
    <mergeCell ref="B4142:D4142"/>
    <mergeCell ref="F4294:I4294"/>
    <mergeCell ref="P4867:P4871"/>
    <mergeCell ref="B4866:D4866"/>
    <mergeCell ref="B4457:D4457"/>
    <mergeCell ref="B4705:D4705"/>
    <mergeCell ref="F4497:I4497"/>
    <mergeCell ref="B4502:D4502"/>
    <mergeCell ref="B4525:D4525"/>
    <mergeCell ref="F4570:I4570"/>
    <mergeCell ref="B4639:D4639"/>
    <mergeCell ref="B4594:D4594"/>
    <mergeCell ref="B5160:D5160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>
    <tabColor indexed="53"/>
  </sheetPr>
  <dimension ref="A1:U4112"/>
  <sheetViews>
    <sheetView zoomScale="85" zoomScaleNormal="85" workbookViewId="0">
      <pane xSplit="1" ySplit="2" topLeftCell="B4079" activePane="bottomRight" state="frozen"/>
      <selection pane="topRight" activeCell="B1" sqref="B1"/>
      <selection pane="bottomLeft" activeCell="A3" sqref="A3"/>
      <selection pane="bottomRight" activeCell="E4118" sqref="E4118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725" t="s">
        <v>64</v>
      </c>
      <c r="B1" s="725"/>
      <c r="C1" s="725"/>
      <c r="D1" s="725"/>
      <c r="E1" s="725"/>
      <c r="F1" s="725"/>
      <c r="G1" s="725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26" t="s">
        <v>73</v>
      </c>
      <c r="C68" s="726"/>
      <c r="D68" s="726"/>
    </row>
    <row r="69" spans="1:4" ht="15" customHeight="1">
      <c r="A69" s="409">
        <v>39181</v>
      </c>
      <c r="B69" s="726"/>
      <c r="C69" s="726"/>
      <c r="D69" s="726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27" t="s">
        <v>25</v>
      </c>
      <c r="B103" s="727"/>
      <c r="C103" s="727"/>
      <c r="D103" s="727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20" t="s">
        <v>74</v>
      </c>
      <c r="C313" s="720"/>
      <c r="D313" s="720"/>
      <c r="E313" s="720"/>
      <c r="F313" s="720"/>
      <c r="G313" s="720"/>
      <c r="H313" s="427"/>
      <c r="I313" s="427"/>
      <c r="J313" s="427"/>
      <c r="K313" s="427"/>
    </row>
    <row r="314" spans="1:11" ht="15" customHeight="1">
      <c r="A314" s="424">
        <v>39531</v>
      </c>
      <c r="B314" s="720"/>
      <c r="C314" s="720"/>
      <c r="D314" s="720"/>
      <c r="E314" s="720"/>
      <c r="F314" s="720"/>
      <c r="G314" s="720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20" t="s">
        <v>75</v>
      </c>
      <c r="C344" s="720"/>
      <c r="D344" s="720"/>
      <c r="E344" s="720"/>
      <c r="F344" s="720"/>
      <c r="G344" s="720"/>
      <c r="H344" s="720"/>
      <c r="I344" s="720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20" t="s">
        <v>76</v>
      </c>
      <c r="C359" s="720"/>
      <c r="D359" s="720"/>
      <c r="E359" s="720"/>
      <c r="F359" s="720"/>
      <c r="G359" s="720"/>
      <c r="H359" s="720"/>
      <c r="I359" s="720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20" t="s">
        <v>77</v>
      </c>
      <c r="C424" s="720"/>
      <c r="D424" s="720"/>
      <c r="E424" s="720"/>
      <c r="F424" s="720"/>
      <c r="G424" s="720"/>
      <c r="H424" s="720"/>
      <c r="I424" s="720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20" t="s">
        <v>78</v>
      </c>
      <c r="C511" s="720"/>
      <c r="D511" s="720"/>
      <c r="E511" s="720"/>
      <c r="F511" s="720"/>
      <c r="G511" s="720"/>
      <c r="H511" s="720"/>
      <c r="I511" s="720"/>
      <c r="J511" s="720"/>
      <c r="K511" s="720"/>
    </row>
    <row r="512" spans="1:11" ht="15" customHeight="1">
      <c r="A512" s="424">
        <v>39807</v>
      </c>
      <c r="B512" s="720"/>
      <c r="C512" s="720"/>
      <c r="D512" s="720"/>
      <c r="E512" s="720"/>
      <c r="F512" s="720"/>
      <c r="G512" s="720"/>
      <c r="H512" s="720"/>
      <c r="I512" s="720"/>
      <c r="J512" s="720"/>
      <c r="K512" s="720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20" t="s">
        <v>79</v>
      </c>
      <c r="C587" s="720"/>
      <c r="D587" s="720"/>
      <c r="E587" s="720"/>
      <c r="F587" s="720"/>
      <c r="G587" s="720"/>
      <c r="H587" s="720"/>
      <c r="I587" s="720"/>
    </row>
    <row r="588" spans="1:9" ht="15" customHeight="1">
      <c r="A588" s="424">
        <v>39916</v>
      </c>
      <c r="B588" s="720"/>
      <c r="C588" s="720"/>
      <c r="D588" s="720"/>
      <c r="E588" s="720"/>
      <c r="F588" s="720"/>
      <c r="G588" s="720"/>
      <c r="H588" s="720"/>
      <c r="I588" s="720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28" t="s">
        <v>80</v>
      </c>
      <c r="C603" s="728"/>
      <c r="D603" s="728"/>
      <c r="E603" s="728"/>
      <c r="F603" s="728"/>
      <c r="G603" s="728"/>
      <c r="H603" s="728"/>
      <c r="I603" s="728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28" t="s">
        <v>81</v>
      </c>
      <c r="C618" s="728"/>
      <c r="D618" s="728"/>
      <c r="E618" s="728"/>
      <c r="F618" s="728"/>
      <c r="G618" s="728"/>
      <c r="H618" s="728"/>
      <c r="I618" s="728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29" t="s">
        <v>82</v>
      </c>
      <c r="C771" s="729"/>
      <c r="D771" s="729"/>
      <c r="E771" s="729"/>
      <c r="F771" s="729"/>
      <c r="G771" s="729"/>
      <c r="H771" s="729"/>
      <c r="I771" s="729"/>
    </row>
    <row r="772" spans="1:9" ht="15" customHeight="1">
      <c r="A772" s="409">
        <v>40175</v>
      </c>
      <c r="B772" s="729"/>
      <c r="C772" s="729"/>
      <c r="D772" s="729"/>
      <c r="E772" s="729"/>
      <c r="F772" s="729"/>
      <c r="G772" s="729"/>
      <c r="H772" s="729"/>
      <c r="I772" s="729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29" t="s">
        <v>83</v>
      </c>
      <c r="C840" s="729"/>
      <c r="D840" s="729"/>
      <c r="E840" s="729"/>
      <c r="F840" s="729"/>
      <c r="G840" s="729"/>
      <c r="H840" s="729"/>
      <c r="I840" s="729"/>
    </row>
    <row r="841" spans="1:9" ht="15" customHeight="1">
      <c r="A841" s="409">
        <v>40273</v>
      </c>
      <c r="B841" s="729"/>
      <c r="C841" s="729"/>
      <c r="D841" s="729"/>
      <c r="E841" s="729"/>
      <c r="F841" s="729"/>
      <c r="G841" s="729"/>
      <c r="H841" s="729"/>
      <c r="I841" s="729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30" t="s">
        <v>84</v>
      </c>
      <c r="C880" s="730"/>
      <c r="D880" s="730"/>
      <c r="E880" s="730"/>
      <c r="F880" s="730"/>
      <c r="G880" s="730"/>
      <c r="H880" s="730"/>
      <c r="I880" s="730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28" t="s">
        <v>84</v>
      </c>
      <c r="C945" s="728"/>
      <c r="D945" s="728"/>
      <c r="E945" s="728"/>
      <c r="F945" s="728"/>
      <c r="G945" s="728"/>
      <c r="H945" s="728"/>
      <c r="I945" s="728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29" t="s">
        <v>83</v>
      </c>
      <c r="C1030" s="729"/>
      <c r="D1030" s="729"/>
      <c r="E1030" s="729"/>
      <c r="F1030" s="729"/>
      <c r="G1030" s="729"/>
      <c r="H1030" s="729"/>
      <c r="I1030" s="729"/>
    </row>
    <row r="1031" spans="1:9" ht="15" customHeight="1">
      <c r="A1031" s="409">
        <v>40540</v>
      </c>
      <c r="B1031" s="729"/>
      <c r="C1031" s="729"/>
      <c r="D1031" s="729"/>
      <c r="E1031" s="729"/>
      <c r="F1031" s="729"/>
      <c r="G1031" s="729"/>
      <c r="H1031" s="729"/>
      <c r="I1031" s="729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31" t="s">
        <v>84</v>
      </c>
      <c r="C1035" s="731"/>
      <c r="D1035" s="731"/>
      <c r="E1035" s="731"/>
      <c r="F1035" s="731"/>
      <c r="G1035" s="731"/>
      <c r="H1035" s="731"/>
      <c r="I1035" s="731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29" t="s">
        <v>83</v>
      </c>
      <c r="C1114" s="729"/>
      <c r="D1114" s="729"/>
      <c r="E1114" s="729"/>
      <c r="F1114" s="729"/>
      <c r="G1114" s="729"/>
      <c r="H1114" s="729"/>
      <c r="I1114" s="729"/>
    </row>
    <row r="1115" spans="1:9" ht="15" customHeight="1">
      <c r="A1115" s="409">
        <v>40658</v>
      </c>
      <c r="B1115" s="729"/>
      <c r="C1115" s="729"/>
      <c r="D1115" s="729"/>
      <c r="E1115" s="729"/>
      <c r="F1115" s="729"/>
      <c r="G1115" s="729"/>
      <c r="H1115" s="729"/>
      <c r="I1115" s="729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30" t="s">
        <v>84</v>
      </c>
      <c r="C1119" s="730"/>
      <c r="D1119" s="730"/>
      <c r="E1119" s="730"/>
      <c r="F1119" s="730"/>
      <c r="G1119" s="730"/>
      <c r="H1119" s="730"/>
      <c r="I1119" s="730"/>
    </row>
    <row r="1120" spans="1:9" ht="15" customHeight="1">
      <c r="A1120" s="409">
        <v>40665</v>
      </c>
      <c r="B1120" s="731" t="s">
        <v>84</v>
      </c>
      <c r="C1120" s="731"/>
      <c r="D1120" s="731"/>
      <c r="E1120" s="731"/>
      <c r="F1120" s="731"/>
      <c r="G1120" s="731"/>
      <c r="H1120" s="731"/>
      <c r="I1120" s="731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28" t="s">
        <v>84</v>
      </c>
      <c r="C1140" s="728"/>
      <c r="D1140" s="728"/>
      <c r="E1140" s="728"/>
      <c r="F1140" s="728"/>
      <c r="G1140" s="728"/>
      <c r="H1140" s="728"/>
      <c r="I1140" s="728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28" t="s">
        <v>84</v>
      </c>
      <c r="C1205" s="728"/>
      <c r="D1205" s="728"/>
      <c r="E1205" s="728"/>
      <c r="F1205" s="728"/>
      <c r="G1205" s="728"/>
      <c r="H1205" s="728"/>
      <c r="I1205" s="728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28" t="s">
        <v>84</v>
      </c>
      <c r="C1290" s="728"/>
      <c r="D1290" s="728"/>
      <c r="E1290" s="728"/>
      <c r="F1290" s="728"/>
      <c r="G1290" s="728"/>
      <c r="H1290" s="728"/>
      <c r="I1290" s="728"/>
    </row>
    <row r="1291" spans="1:9" ht="15" customHeight="1">
      <c r="A1291" s="409">
        <v>40904</v>
      </c>
      <c r="B1291" s="728"/>
      <c r="C1291" s="728"/>
      <c r="D1291" s="728"/>
      <c r="E1291" s="728"/>
      <c r="F1291" s="728"/>
      <c r="G1291" s="728"/>
      <c r="H1291" s="728"/>
      <c r="I1291" s="728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28" t="s">
        <v>84</v>
      </c>
      <c r="C1295" s="728"/>
      <c r="D1295" s="728"/>
      <c r="E1295" s="728"/>
      <c r="F1295" s="728"/>
      <c r="G1295" s="728"/>
      <c r="H1295" s="728"/>
      <c r="I1295" s="728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28" t="s">
        <v>84</v>
      </c>
      <c r="C1364" s="728"/>
      <c r="D1364" s="728"/>
      <c r="E1364" s="728"/>
      <c r="F1364" s="728"/>
      <c r="G1364" s="728"/>
      <c r="H1364" s="728"/>
      <c r="I1364" s="728"/>
    </row>
    <row r="1365" spans="1:9" ht="15" customHeight="1">
      <c r="A1365" s="409">
        <v>41008</v>
      </c>
      <c r="B1365" s="728"/>
      <c r="C1365" s="728"/>
      <c r="D1365" s="728"/>
      <c r="E1365" s="728"/>
      <c r="F1365" s="728"/>
      <c r="G1365" s="728"/>
      <c r="H1365" s="728"/>
      <c r="I1365" s="728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28" t="s">
        <v>85</v>
      </c>
      <c r="C1385" s="728"/>
      <c r="D1385" s="728"/>
      <c r="E1385" s="728"/>
      <c r="F1385" s="728"/>
      <c r="G1385" s="728"/>
      <c r="H1385" s="728"/>
      <c r="I1385" s="728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28" t="s">
        <v>85</v>
      </c>
      <c r="C1405" s="728"/>
      <c r="D1405" s="728"/>
      <c r="E1405" s="728"/>
      <c r="F1405" s="728"/>
      <c r="G1405" s="728"/>
      <c r="H1405" s="728"/>
      <c r="I1405" s="728"/>
    </row>
    <row r="1406" spans="1:9" ht="15" customHeight="1">
      <c r="A1406" s="409">
        <v>41065</v>
      </c>
      <c r="B1406" s="728"/>
      <c r="C1406" s="728"/>
      <c r="D1406" s="728"/>
      <c r="E1406" s="728"/>
      <c r="F1406" s="728"/>
      <c r="G1406" s="728"/>
      <c r="H1406" s="728"/>
      <c r="I1406" s="728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28" t="s">
        <v>85</v>
      </c>
      <c r="C1465" s="728"/>
      <c r="D1465" s="728"/>
      <c r="E1465" s="728"/>
      <c r="F1465" s="728"/>
      <c r="G1465" s="728"/>
      <c r="H1465" s="728"/>
      <c r="I1465" s="728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19" t="s">
        <v>86</v>
      </c>
      <c r="C1551" s="719"/>
      <c r="D1551" s="719"/>
    </row>
    <row r="1552" spans="1:4" ht="15" customHeight="1">
      <c r="A1552" s="409">
        <v>41269</v>
      </c>
      <c r="B1552" s="719" t="s">
        <v>86</v>
      </c>
      <c r="C1552" s="719"/>
      <c r="D1552" s="719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19" t="s">
        <v>86</v>
      </c>
      <c r="C1556" s="719"/>
      <c r="D1556" s="719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21" t="s">
        <v>86</v>
      </c>
      <c r="C1619" s="721"/>
      <c r="D1619" s="721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19" t="s">
        <v>86</v>
      </c>
      <c r="C1620" s="719"/>
      <c r="D1620" s="719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19" t="s">
        <v>86</v>
      </c>
      <c r="C1645" s="719"/>
      <c r="D1645" s="719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19" t="s">
        <v>86</v>
      </c>
      <c r="C1660" s="719"/>
      <c r="D1660" s="719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19" t="s">
        <v>86</v>
      </c>
      <c r="C1725" s="719"/>
      <c r="D1725" s="719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19" t="s">
        <v>86</v>
      </c>
      <c r="C1812" s="719"/>
      <c r="D1812" s="719"/>
    </row>
    <row r="1813" spans="1:9" ht="15" customHeight="1">
      <c r="A1813" s="409">
        <v>41634</v>
      </c>
      <c r="B1813" s="719" t="s">
        <v>86</v>
      </c>
      <c r="C1813" s="719"/>
      <c r="D1813" s="719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28" t="s">
        <v>87</v>
      </c>
      <c r="D1893" s="728"/>
    </row>
    <row r="1894" spans="1:9" ht="15" customHeight="1">
      <c r="A1894" s="409">
        <v>41750</v>
      </c>
      <c r="C1894" s="728"/>
      <c r="D1894" s="728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19" t="s">
        <v>86</v>
      </c>
      <c r="C1904" s="719"/>
      <c r="D1904" s="719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19" t="s">
        <v>86</v>
      </c>
      <c r="C1919" s="719"/>
      <c r="D1919" s="719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19" t="s">
        <v>88</v>
      </c>
      <c r="C1984" s="719"/>
      <c r="D1984" s="719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19" t="s">
        <v>88</v>
      </c>
      <c r="C2072" s="719"/>
      <c r="D2072" s="719"/>
    </row>
    <row r="2073" spans="1:9" ht="15" customHeight="1">
      <c r="A2073" s="409">
        <v>41999</v>
      </c>
      <c r="B2073" s="719"/>
      <c r="C2073" s="719"/>
      <c r="D2073" s="719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19" t="s">
        <v>88</v>
      </c>
      <c r="C2142" s="719"/>
      <c r="D2142" s="719"/>
      <c r="E2142" s="421"/>
      <c r="F2142" s="421"/>
    </row>
    <row r="2143" spans="1:9" ht="15" customHeight="1">
      <c r="A2143" s="409">
        <v>42100</v>
      </c>
      <c r="B2143" s="719"/>
      <c r="C2143" s="719"/>
      <c r="D2143" s="719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19" t="s">
        <v>88</v>
      </c>
      <c r="C2163" s="719"/>
      <c r="D2163" s="719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19" t="s">
        <v>88</v>
      </c>
      <c r="C2178" s="719"/>
      <c r="D2178" s="719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21" t="s">
        <v>88</v>
      </c>
      <c r="C2248" s="721"/>
      <c r="D2248" s="721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20" t="s">
        <v>88</v>
      </c>
      <c r="C2332" s="720"/>
      <c r="D2332" s="720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18" t="s">
        <v>89</v>
      </c>
      <c r="C2421" s="718"/>
      <c r="D2421" s="718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20" t="s">
        <v>89</v>
      </c>
      <c r="C2441" s="720"/>
      <c r="D2441" s="720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20" t="s">
        <v>89</v>
      </c>
      <c r="C2506" s="720"/>
      <c r="D2506" s="720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24" t="s">
        <v>90</v>
      </c>
      <c r="C2591" s="724"/>
      <c r="D2591" s="724"/>
      <c r="E2591" s="264"/>
    </row>
    <row r="2592" spans="1:5" ht="15" customHeight="1">
      <c r="A2592" s="3">
        <v>42731</v>
      </c>
      <c r="B2592" s="724"/>
      <c r="C2592" s="724"/>
      <c r="D2592" s="724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24" t="s">
        <v>90</v>
      </c>
      <c r="C2669" s="724"/>
      <c r="D2669" s="724"/>
    </row>
    <row r="2670" spans="1:6" ht="15" customHeight="1">
      <c r="A2670" s="3">
        <v>42842</v>
      </c>
      <c r="B2670" s="724"/>
      <c r="C2670" s="724"/>
      <c r="D2670" s="724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22" t="s">
        <v>90</v>
      </c>
      <c r="C2680" s="722"/>
      <c r="D2680" s="722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23" t="s">
        <v>90</v>
      </c>
      <c r="C2700" s="723"/>
      <c r="D2700" s="723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19" t="s">
        <v>91</v>
      </c>
      <c r="C2765" s="719"/>
      <c r="D2765" s="719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19" t="s">
        <v>91</v>
      </c>
      <c r="C2850" s="719"/>
      <c r="D2850" s="719"/>
    </row>
    <row r="2851" spans="1:6" ht="15" customHeight="1">
      <c r="A2851" s="3">
        <v>43095</v>
      </c>
      <c r="B2851" s="719"/>
      <c r="C2851" s="719"/>
      <c r="D2851" s="719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675" t="s">
        <v>92</v>
      </c>
      <c r="C2918" s="675"/>
      <c r="D2918" s="675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657" t="s">
        <v>92</v>
      </c>
      <c r="C2919" s="657"/>
      <c r="D2919" s="657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658" t="s">
        <v>92</v>
      </c>
      <c r="C2944" s="658"/>
      <c r="D2944" s="658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658" t="s">
        <v>92</v>
      </c>
      <c r="C2959" s="658"/>
      <c r="D2959" s="658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658" t="s">
        <v>92</v>
      </c>
      <c r="C3024" s="658"/>
      <c r="D3024" s="658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19" t="s">
        <v>93</v>
      </c>
      <c r="C3110" s="719"/>
      <c r="D3110" s="719"/>
      <c r="E3110" s="477"/>
      <c r="F3110" s="477"/>
    </row>
    <row r="3111" spans="1:9" ht="15" customHeight="1">
      <c r="A3111" s="3">
        <v>43460</v>
      </c>
      <c r="B3111" s="719"/>
      <c r="C3111" s="719"/>
      <c r="D3111" s="719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32" t="s">
        <v>51</v>
      </c>
      <c r="C3192" s="632"/>
      <c r="D3192" s="632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32"/>
      <c r="C3193" s="632"/>
      <c r="D3193" s="632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32" t="s">
        <v>51</v>
      </c>
      <c r="C3203" s="632"/>
      <c r="D3203" s="632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32" t="s">
        <v>51</v>
      </c>
      <c r="C3218" s="632"/>
      <c r="D3218" s="632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32" t="s">
        <v>51</v>
      </c>
      <c r="C3283" s="632"/>
      <c r="D3283" s="632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63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19" t="s">
        <v>93</v>
      </c>
      <c r="C3370" s="719"/>
      <c r="D3370" s="719"/>
    </row>
    <row r="3371" spans="1:6" ht="15" customHeight="1">
      <c r="A3371" s="3">
        <v>43825</v>
      </c>
      <c r="B3371" s="719"/>
      <c r="C3371" s="719"/>
      <c r="D3371" s="719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19" t="s">
        <v>61</v>
      </c>
      <c r="C3447" s="719"/>
      <c r="D3447" s="719"/>
    </row>
    <row r="3448" spans="1:6" ht="15" customHeight="1">
      <c r="A3448" s="409">
        <v>43934</v>
      </c>
      <c r="B3448" s="719"/>
      <c r="C3448" s="719"/>
      <c r="D3448" s="719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19" t="s">
        <v>61</v>
      </c>
      <c r="C3467" s="719"/>
      <c r="D3467" s="719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19" t="s">
        <v>61</v>
      </c>
      <c r="C3478" s="719"/>
      <c r="D3478" s="719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21" t="s">
        <v>61</v>
      </c>
      <c r="C3548" s="721"/>
      <c r="D3548" s="721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19" t="s">
        <v>61</v>
      </c>
      <c r="C3632" s="719"/>
      <c r="D3632" s="719"/>
    </row>
    <row r="3633" spans="1:6" ht="15" customHeight="1">
      <c r="A3633" s="3">
        <v>44193</v>
      </c>
      <c r="B3633" s="719"/>
      <c r="C3633" s="719"/>
      <c r="D3633" s="719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19" t="s">
        <v>61</v>
      </c>
      <c r="C3701" s="719"/>
      <c r="D3701" s="719"/>
      <c r="E3701" s="421"/>
      <c r="F3701" s="421"/>
    </row>
    <row r="3702" spans="1:7" ht="15" customHeight="1">
      <c r="A3702" s="3">
        <v>44291</v>
      </c>
      <c r="B3702" s="719"/>
      <c r="C3702" s="719"/>
      <c r="D3702" s="719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18" t="s">
        <v>61</v>
      </c>
      <c r="C3722" s="718"/>
      <c r="D3722" s="718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21" t="s">
        <v>61</v>
      </c>
      <c r="C3742" s="721"/>
      <c r="D3742" s="721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19" t="s">
        <v>61</v>
      </c>
      <c r="C3807" s="712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20" t="s">
        <v>61</v>
      </c>
      <c r="C3892" s="720"/>
      <c r="D3892" s="720"/>
    </row>
    <row r="3893" spans="1:6" ht="15" customHeight="1">
      <c r="A3893" s="3">
        <v>44558</v>
      </c>
      <c r="B3893" s="720"/>
      <c r="C3893" s="720"/>
      <c r="D3893" s="720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18" t="s">
        <v>61</v>
      </c>
      <c r="C3897" s="733"/>
      <c r="D3897" s="733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18" t="s">
        <v>61</v>
      </c>
      <c r="C3982" s="718"/>
      <c r="D3982" s="718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732" t="s">
        <v>23</v>
      </c>
      <c r="C4005" s="732"/>
      <c r="D4005" s="732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63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12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409">
        <v>44988</v>
      </c>
      <c r="B4096" s="419">
        <v>12400</v>
      </c>
      <c r="C4096" s="419">
        <v>13500</v>
      </c>
      <c r="D4096" s="420">
        <f t="shared" si="1096"/>
        <v>12950</v>
      </c>
    </row>
    <row r="4097" spans="1:6" ht="15" customHeight="1">
      <c r="A4097" s="409">
        <v>44993</v>
      </c>
      <c r="B4097" s="419">
        <v>12500</v>
      </c>
      <c r="C4097" s="419">
        <v>13450</v>
      </c>
      <c r="D4097" s="420">
        <f t="shared" si="1096"/>
        <v>12975</v>
      </c>
    </row>
    <row r="4098" spans="1:6" ht="15" customHeight="1">
      <c r="A4098" s="409">
        <v>44995</v>
      </c>
      <c r="B4098" s="419">
        <v>12250</v>
      </c>
      <c r="C4098" s="419">
        <v>13100</v>
      </c>
      <c r="D4098" s="420">
        <f t="shared" si="1096"/>
        <v>12675</v>
      </c>
    </row>
    <row r="4099" spans="1:6" ht="15" customHeight="1">
      <c r="A4099" s="409">
        <v>45001</v>
      </c>
      <c r="B4099" s="419">
        <v>12100</v>
      </c>
      <c r="C4099" s="419">
        <v>13000</v>
      </c>
      <c r="D4099" s="420">
        <f t="shared" si="1096"/>
        <v>12550</v>
      </c>
    </row>
    <row r="4100" spans="1:6" ht="15" customHeight="1">
      <c r="A4100" s="409">
        <v>45002</v>
      </c>
      <c r="B4100" s="419">
        <v>12100</v>
      </c>
      <c r="C4100" s="419">
        <v>13000</v>
      </c>
      <c r="D4100" s="420">
        <f t="shared" si="1096"/>
        <v>12550</v>
      </c>
    </row>
    <row r="4101" spans="1:6" ht="15" customHeight="1">
      <c r="A4101" s="409">
        <v>45007</v>
      </c>
      <c r="B4101" s="419">
        <v>11900</v>
      </c>
      <c r="C4101" s="419">
        <v>12700</v>
      </c>
      <c r="D4101" s="420">
        <f t="shared" si="1096"/>
        <v>12300</v>
      </c>
    </row>
    <row r="4102" spans="1:6" ht="15" customHeight="1">
      <c r="A4102" s="409">
        <v>45009</v>
      </c>
      <c r="B4102" s="419">
        <v>11900</v>
      </c>
      <c r="C4102" s="419">
        <v>12600</v>
      </c>
      <c r="D4102" s="420">
        <f t="shared" si="1096"/>
        <v>12250</v>
      </c>
    </row>
    <row r="4103" spans="1:6" ht="15" customHeight="1">
      <c r="A4103" s="409">
        <v>45014</v>
      </c>
      <c r="B4103" s="419">
        <v>11800</v>
      </c>
      <c r="C4103" s="419">
        <v>12400</v>
      </c>
      <c r="D4103" s="420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  <row r="4105" spans="1:6" ht="15" customHeight="1">
      <c r="A4105" s="409">
        <v>45021</v>
      </c>
      <c r="B4105" s="410">
        <v>11300</v>
      </c>
      <c r="C4105" s="410">
        <v>12400</v>
      </c>
      <c r="D4105" s="411">
        <f t="shared" si="1096"/>
        <v>11850</v>
      </c>
    </row>
    <row r="4106" spans="1:6" ht="15" customHeight="1">
      <c r="A4106" s="409">
        <v>45023</v>
      </c>
      <c r="B4106" s="410">
        <v>0</v>
      </c>
      <c r="C4106" s="410">
        <v>0</v>
      </c>
      <c r="D4106" s="411">
        <f t="shared" si="1096"/>
        <v>0</v>
      </c>
    </row>
    <row r="4107" spans="1:6" ht="15" customHeight="1">
      <c r="A4107" s="409">
        <v>45028</v>
      </c>
      <c r="B4107" s="410">
        <v>11300</v>
      </c>
      <c r="C4107" s="410">
        <v>11800</v>
      </c>
      <c r="D4107" s="411">
        <f t="shared" si="1096"/>
        <v>11550</v>
      </c>
    </row>
    <row r="4108" spans="1:6" ht="15" customHeight="1">
      <c r="A4108" s="409">
        <v>45030</v>
      </c>
      <c r="B4108" s="410">
        <v>11600</v>
      </c>
      <c r="C4108" s="410">
        <v>12200</v>
      </c>
      <c r="D4108" s="411">
        <f t="shared" si="1096"/>
        <v>11900</v>
      </c>
    </row>
    <row r="4109" spans="1:6" ht="15" customHeight="1">
      <c r="A4109" s="409">
        <v>45035</v>
      </c>
      <c r="B4109" s="410">
        <v>11500</v>
      </c>
      <c r="C4109" s="410">
        <v>12300</v>
      </c>
      <c r="D4109" s="411">
        <f t="shared" si="1096"/>
        <v>11900</v>
      </c>
    </row>
    <row r="4110" spans="1:6" ht="15" customHeight="1">
      <c r="A4110" s="409">
        <v>45037</v>
      </c>
      <c r="B4110" s="410">
        <v>11500</v>
      </c>
      <c r="C4110" s="410">
        <v>12200</v>
      </c>
      <c r="D4110" s="411">
        <f t="shared" si="1096"/>
        <v>11850</v>
      </c>
    </row>
    <row r="4111" spans="1:6" ht="15" customHeight="1">
      <c r="A4111" s="409">
        <v>45042</v>
      </c>
      <c r="B4111" s="410">
        <v>11450</v>
      </c>
      <c r="C4111" s="410">
        <v>12450</v>
      </c>
      <c r="D4111" s="411">
        <f t="shared" si="1096"/>
        <v>11950</v>
      </c>
    </row>
    <row r="4112" spans="1:6" ht="15" customHeight="1" thickBot="1">
      <c r="A4112" s="414">
        <v>45044</v>
      </c>
      <c r="B4112" s="415">
        <v>11500</v>
      </c>
      <c r="C4112" s="415">
        <v>12100</v>
      </c>
      <c r="D4112" s="416">
        <f t="shared" si="1096"/>
        <v>11800</v>
      </c>
      <c r="E4112" s="434">
        <f>AVERAGE(D4105,D4107:D4112)</f>
        <v>11828.571428571429</v>
      </c>
      <c r="F4112" s="434">
        <f>AVERAGE($D$4079:D4112)</f>
        <v>12126.25</v>
      </c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734" t="s">
        <v>99</v>
      </c>
      <c r="B1" s="734"/>
      <c r="C1" s="734"/>
      <c r="D1" s="734"/>
      <c r="E1" s="734"/>
      <c r="F1" s="734"/>
      <c r="G1" s="734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100</v>
      </c>
      <c r="F2" s="63" t="s">
        <v>101</v>
      </c>
      <c r="G2" s="64" t="s">
        <v>102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35" t="s">
        <v>103</v>
      </c>
      <c r="K38" s="736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37"/>
      <c r="K39" s="738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8">
    <tabColor theme="7" tint="-0.499984740745262"/>
  </sheetPr>
  <dimension ref="A1:Z3506"/>
  <sheetViews>
    <sheetView zoomScale="115" zoomScaleNormal="115" workbookViewId="0">
      <pane ySplit="2" topLeftCell="A2949" activePane="bottomLeft" state="frozen"/>
      <selection pane="bottomLeft" activeCell="D2965" sqref="D2965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671" t="s">
        <v>0</v>
      </c>
      <c r="B1" s="5" t="s">
        <v>95</v>
      </c>
      <c r="C1" s="756" t="s">
        <v>110</v>
      </c>
      <c r="D1" s="742" t="s">
        <v>5</v>
      </c>
      <c r="E1" s="742" t="s">
        <v>6</v>
      </c>
      <c r="F1" s="758" t="s">
        <v>111</v>
      </c>
      <c r="G1" s="676" t="s">
        <v>7</v>
      </c>
      <c r="H1" s="676" t="s">
        <v>8</v>
      </c>
      <c r="I1" s="300" t="s">
        <v>9</v>
      </c>
    </row>
    <row r="2" spans="1:11" s="80" customFormat="1" ht="15" customHeight="1" thickBot="1">
      <c r="A2" s="672"/>
      <c r="B2" s="13" t="s">
        <v>15</v>
      </c>
      <c r="C2" s="757"/>
      <c r="D2" s="743"/>
      <c r="E2" s="743"/>
      <c r="F2" s="759"/>
      <c r="G2" s="762"/>
      <c r="H2" s="762"/>
      <c r="I2" s="322" t="s">
        <v>4</v>
      </c>
    </row>
    <row r="3" spans="1:11" s="80" customFormat="1" ht="15" customHeight="1">
      <c r="A3" s="3">
        <v>40910</v>
      </c>
      <c r="B3" s="739" t="s">
        <v>112</v>
      </c>
      <c r="C3" s="739"/>
      <c r="D3" s="739"/>
      <c r="E3" s="739"/>
      <c r="F3" s="739"/>
      <c r="G3" s="84"/>
      <c r="I3" s="750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51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51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51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51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51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51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50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51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51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23" t="s">
        <v>112</v>
      </c>
      <c r="C72" s="723"/>
      <c r="D72" s="723"/>
      <c r="E72" s="723"/>
      <c r="F72" s="723"/>
      <c r="G72" s="84"/>
      <c r="H72" s="84"/>
      <c r="I72" s="301">
        <v>170000</v>
      </c>
    </row>
    <row r="73" spans="1:9" ht="15" customHeight="1">
      <c r="A73" s="3">
        <v>41008</v>
      </c>
      <c r="B73" s="723"/>
      <c r="C73" s="723"/>
      <c r="D73" s="723"/>
      <c r="E73" s="723"/>
      <c r="F73" s="723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39" t="s">
        <v>112</v>
      </c>
      <c r="C93" s="739"/>
      <c r="D93" s="739"/>
      <c r="E93" s="739"/>
      <c r="F93" s="739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23" t="s">
        <v>112</v>
      </c>
      <c r="C113" s="723"/>
      <c r="D113" s="723"/>
      <c r="E113" s="723"/>
      <c r="F113" s="723"/>
      <c r="G113" s="84"/>
      <c r="H113" s="84"/>
      <c r="I113" s="301">
        <v>154250</v>
      </c>
    </row>
    <row r="114" spans="1:9" ht="15" customHeight="1">
      <c r="A114" s="3">
        <v>41065</v>
      </c>
      <c r="B114" s="723"/>
      <c r="C114" s="723"/>
      <c r="D114" s="723"/>
      <c r="E114" s="723"/>
      <c r="F114" s="723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39" t="s">
        <v>112</v>
      </c>
      <c r="C173" s="739"/>
      <c r="D173" s="739"/>
      <c r="E173" s="739"/>
      <c r="F173" s="739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50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51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51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51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51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39" t="s">
        <v>38</v>
      </c>
      <c r="C259" s="739"/>
      <c r="D259" s="739"/>
      <c r="E259" s="739"/>
      <c r="F259" s="739"/>
      <c r="G259" s="129"/>
      <c r="H259" s="129"/>
      <c r="I259" s="301">
        <v>151250</v>
      </c>
    </row>
    <row r="260" spans="1:9" ht="15" customHeight="1">
      <c r="A260" s="3">
        <v>41269</v>
      </c>
      <c r="B260" s="739" t="s">
        <v>38</v>
      </c>
      <c r="C260" s="739"/>
      <c r="D260" s="739"/>
      <c r="E260" s="739"/>
      <c r="F260" s="739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54" t="s">
        <v>38</v>
      </c>
      <c r="C264" s="754"/>
      <c r="D264" s="754"/>
      <c r="E264" s="754"/>
      <c r="F264" s="754"/>
      <c r="I264" s="760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61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61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46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46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46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46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46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40" t="s">
        <v>38</v>
      </c>
      <c r="C327" s="740"/>
      <c r="D327" s="740"/>
      <c r="E327" s="740"/>
      <c r="F327" s="740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39" t="s">
        <v>38</v>
      </c>
      <c r="C328" s="739"/>
      <c r="D328" s="739"/>
      <c r="E328" s="739"/>
      <c r="F328" s="739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46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46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63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64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39" t="s">
        <v>38</v>
      </c>
      <c r="C353" s="739"/>
      <c r="D353" s="739"/>
      <c r="E353" s="739"/>
      <c r="F353" s="739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39" t="s">
        <v>38</v>
      </c>
      <c r="C368" s="739"/>
      <c r="D368" s="739"/>
      <c r="E368" s="739"/>
      <c r="F368" s="739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51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51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51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39" t="s">
        <v>38</v>
      </c>
      <c r="C433" s="739"/>
      <c r="D433" s="739"/>
      <c r="E433" s="739"/>
      <c r="F433" s="739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49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49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50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51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51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51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51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39" t="s">
        <v>38</v>
      </c>
      <c r="C520" s="739"/>
      <c r="D520" s="739"/>
      <c r="E520" s="739"/>
      <c r="F520" s="739"/>
      <c r="I520" s="316">
        <v>142250</v>
      </c>
    </row>
    <row r="521" spans="1:9" ht="15" customHeight="1">
      <c r="A521" s="3">
        <v>41634</v>
      </c>
      <c r="B521" s="739" t="s">
        <v>38</v>
      </c>
      <c r="C521" s="739"/>
      <c r="D521" s="739"/>
      <c r="E521" s="739"/>
      <c r="F521" s="739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65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66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66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66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41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41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48" t="s">
        <v>45</v>
      </c>
      <c r="D692" s="748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69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70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70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70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70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70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24" t="s">
        <v>48</v>
      </c>
      <c r="C780" s="724"/>
      <c r="D780" s="724"/>
      <c r="E780" s="724"/>
      <c r="F780" s="724"/>
      <c r="I780" s="316">
        <v>124750</v>
      </c>
    </row>
    <row r="781" spans="1:9" ht="15" customHeight="1">
      <c r="A781" s="3">
        <v>41999</v>
      </c>
      <c r="B781" s="724"/>
      <c r="C781" s="724"/>
      <c r="D781" s="724"/>
      <c r="E781" s="724"/>
      <c r="F781" s="724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47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47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47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47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47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24" t="s">
        <v>48</v>
      </c>
      <c r="C850" s="724"/>
      <c r="D850" s="724"/>
      <c r="E850" s="724"/>
      <c r="F850" s="724"/>
      <c r="I850" s="316">
        <v>118750</v>
      </c>
    </row>
    <row r="851" spans="1:9" ht="15" customHeight="1">
      <c r="A851" s="3">
        <v>42100</v>
      </c>
      <c r="B851" s="724"/>
      <c r="C851" s="724"/>
      <c r="D851" s="724"/>
      <c r="E851" s="724"/>
      <c r="F851" s="724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754" t="s">
        <v>48</v>
      </c>
      <c r="C871" s="754"/>
      <c r="D871" s="754"/>
      <c r="E871" s="754"/>
      <c r="F871" s="754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45" t="s">
        <v>55</v>
      </c>
      <c r="C886" s="745"/>
      <c r="D886" s="745"/>
      <c r="E886" s="745"/>
      <c r="F886" s="745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44" t="s">
        <v>55</v>
      </c>
      <c r="C956" s="744"/>
      <c r="D956" s="744"/>
      <c r="E956" s="744"/>
      <c r="F956" s="744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66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66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91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91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02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91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91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91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91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91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66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66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66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54" t="s">
        <v>48</v>
      </c>
      <c r="C1040" s="754"/>
      <c r="D1040" s="754"/>
      <c r="E1040" s="754"/>
      <c r="F1040" s="754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03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03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03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03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03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03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24" t="s">
        <v>118</v>
      </c>
      <c r="C1103" s="724"/>
      <c r="D1103" s="724"/>
      <c r="E1103" s="724"/>
      <c r="F1103" s="724"/>
      <c r="I1103" s="316">
        <v>111500</v>
      </c>
    </row>
    <row r="1104" spans="1:9" ht="15" customHeight="1">
      <c r="A1104" s="3">
        <v>42457</v>
      </c>
      <c r="B1104" s="724"/>
      <c r="C1104" s="724"/>
      <c r="D1104" s="724"/>
      <c r="E1104" s="724"/>
      <c r="F1104" s="724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55" t="s">
        <v>118</v>
      </c>
      <c r="C1129" s="755"/>
      <c r="D1129" s="755"/>
      <c r="E1129" s="755"/>
      <c r="F1129" s="755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39" t="s">
        <v>118</v>
      </c>
      <c r="C1149" s="739"/>
      <c r="D1149" s="739"/>
      <c r="E1149" s="739"/>
      <c r="F1149" s="739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66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66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39" t="s">
        <v>118</v>
      </c>
      <c r="C1214" s="739"/>
      <c r="D1214" s="739"/>
      <c r="E1214" s="739"/>
      <c r="F1214" s="739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63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63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68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06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06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06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06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23" t="s">
        <v>118</v>
      </c>
      <c r="C1299" s="723"/>
      <c r="D1299" s="723"/>
      <c r="E1299" s="723"/>
      <c r="F1299" s="723"/>
      <c r="I1299" s="316">
        <v>147000</v>
      </c>
    </row>
    <row r="1300" spans="1:9" ht="15" customHeight="1">
      <c r="A1300" s="3">
        <v>42731</v>
      </c>
      <c r="B1300" s="723"/>
      <c r="C1300" s="723"/>
      <c r="D1300" s="723"/>
      <c r="E1300" s="723"/>
      <c r="F1300" s="723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06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06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67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78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79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72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47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23" t="s">
        <v>118</v>
      </c>
      <c r="C1377" s="723"/>
      <c r="D1377" s="723"/>
      <c r="E1377" s="723"/>
      <c r="F1377" s="723"/>
      <c r="I1377" s="316"/>
    </row>
    <row r="1378" spans="1:9" ht="15" customHeight="1">
      <c r="A1378" s="3">
        <v>42842</v>
      </c>
      <c r="B1378" s="723"/>
      <c r="C1378" s="723"/>
      <c r="D1378" s="723"/>
      <c r="E1378" s="723"/>
      <c r="F1378" s="723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22" t="s">
        <v>118</v>
      </c>
      <c r="C1388" s="722"/>
      <c r="D1388" s="722"/>
      <c r="E1388" s="722"/>
      <c r="F1388" s="722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23" t="s">
        <v>118</v>
      </c>
      <c r="C1408" s="723"/>
      <c r="D1408" s="723"/>
      <c r="E1408" s="723"/>
      <c r="F1408" s="723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39" t="s">
        <v>118</v>
      </c>
      <c r="C1473" s="739"/>
      <c r="D1473" s="739"/>
      <c r="E1473" s="739"/>
      <c r="F1473" s="739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23" t="s">
        <v>118</v>
      </c>
      <c r="C1558" s="723"/>
      <c r="D1558" s="723"/>
      <c r="E1558" s="723"/>
      <c r="F1558" s="723"/>
      <c r="G1558" s="723"/>
      <c r="H1558" s="771"/>
      <c r="I1558" s="316"/>
    </row>
    <row r="1559" spans="1:9" ht="15" customHeight="1">
      <c r="A1559" s="3">
        <v>43095</v>
      </c>
      <c r="B1559" s="723"/>
      <c r="C1559" s="723"/>
      <c r="D1559" s="723"/>
      <c r="E1559" s="723"/>
      <c r="F1559" s="723"/>
      <c r="G1559" s="723"/>
      <c r="H1559" s="771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66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66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66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66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66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76" t="s">
        <v>119</v>
      </c>
      <c r="C1626" s="776"/>
      <c r="D1626" s="776"/>
      <c r="E1626" s="776"/>
      <c r="F1626" s="776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75" t="s">
        <v>119</v>
      </c>
      <c r="C1627" s="775"/>
      <c r="D1627" s="775"/>
      <c r="E1627" s="775"/>
      <c r="F1627" s="775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73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73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77" t="s">
        <v>119</v>
      </c>
      <c r="C1652" s="777"/>
      <c r="D1652" s="777"/>
      <c r="E1652" s="777"/>
      <c r="F1652" s="777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77" t="s">
        <v>119</v>
      </c>
      <c r="C1667" s="777"/>
      <c r="D1667" s="777"/>
      <c r="E1667" s="777"/>
      <c r="F1667" s="777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77" t="s">
        <v>119</v>
      </c>
      <c r="C1732" s="777"/>
      <c r="D1732" s="777"/>
      <c r="E1732" s="777"/>
      <c r="F1732" s="777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23" t="s">
        <v>118</v>
      </c>
      <c r="C1818" s="723"/>
      <c r="D1818" s="723"/>
      <c r="E1818" s="723"/>
      <c r="F1818" s="723"/>
      <c r="G1818" s="723"/>
      <c r="H1818" s="771"/>
      <c r="I1818" s="316">
        <v>144250</v>
      </c>
    </row>
    <row r="1819" spans="1:9" ht="15" customHeight="1">
      <c r="A1819" s="3">
        <v>43460</v>
      </c>
      <c r="B1819" s="723"/>
      <c r="C1819" s="723"/>
      <c r="D1819" s="723"/>
      <c r="E1819" s="723"/>
      <c r="F1819" s="723"/>
      <c r="G1819" s="723"/>
      <c r="H1819" s="771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32" t="s">
        <v>51</v>
      </c>
      <c r="C1900" s="632"/>
      <c r="D1900" s="632"/>
      <c r="E1900" s="632"/>
      <c r="F1900" s="632"/>
      <c r="G1900" s="632"/>
      <c r="H1900" s="632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32"/>
      <c r="C1901" s="632"/>
      <c r="D1901" s="632"/>
      <c r="E1901" s="632"/>
      <c r="F1901" s="632"/>
      <c r="G1901" s="632"/>
      <c r="H1901" s="632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32" t="s">
        <v>51</v>
      </c>
      <c r="C1911" s="632"/>
      <c r="D1911" s="632"/>
      <c r="E1911" s="632"/>
      <c r="F1911" s="632"/>
      <c r="G1911" s="632"/>
      <c r="H1911" s="632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32" t="s">
        <v>51</v>
      </c>
      <c r="C1926" s="632"/>
      <c r="D1926" s="632"/>
      <c r="E1926" s="632"/>
      <c r="F1926" s="632"/>
      <c r="G1926" s="632"/>
      <c r="H1926" s="632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32" t="s">
        <v>51</v>
      </c>
      <c r="C1991" s="632"/>
      <c r="D1991" s="632"/>
      <c r="E1991" s="632"/>
      <c r="F1991" s="632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23" t="s">
        <v>118</v>
      </c>
      <c r="C2078" s="723"/>
      <c r="D2078" s="723"/>
      <c r="E2078" s="723"/>
      <c r="F2078" s="723"/>
      <c r="G2078" s="723"/>
      <c r="H2078" s="771"/>
      <c r="I2078" s="316">
        <v>142500</v>
      </c>
    </row>
    <row r="2079" spans="1:9" ht="15" customHeight="1">
      <c r="A2079" s="3">
        <v>43825</v>
      </c>
      <c r="B2079" s="723"/>
      <c r="C2079" s="723"/>
      <c r="D2079" s="723"/>
      <c r="E2079" s="723"/>
      <c r="F2079" s="723"/>
      <c r="G2079" s="723"/>
      <c r="H2079" s="771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52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52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52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52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52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52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74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23" t="s">
        <v>61</v>
      </c>
      <c r="C2154" s="723"/>
      <c r="D2154" s="723"/>
      <c r="E2154" s="723"/>
      <c r="F2154" s="723"/>
      <c r="I2154" s="316">
        <v>129500</v>
      </c>
    </row>
    <row r="2155" spans="1:9" ht="15" customHeight="1">
      <c r="A2155" s="3">
        <v>43934</v>
      </c>
      <c r="B2155" s="723"/>
      <c r="C2155" s="723"/>
      <c r="D2155" s="723"/>
      <c r="E2155" s="723"/>
      <c r="F2155" s="723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81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52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52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23" t="s">
        <v>61</v>
      </c>
      <c r="C2174" s="723"/>
      <c r="D2174" s="723"/>
      <c r="E2174" s="723"/>
      <c r="F2174" s="723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39" t="s">
        <v>61</v>
      </c>
      <c r="C2185" s="739"/>
      <c r="D2185" s="739"/>
      <c r="E2185" s="739"/>
      <c r="F2185" s="739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40" t="s">
        <v>61</v>
      </c>
      <c r="C2255" s="740"/>
      <c r="D2255" s="740"/>
      <c r="E2255" s="740"/>
      <c r="F2255" s="740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81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52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52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52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52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52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23" t="s">
        <v>61</v>
      </c>
      <c r="C2339" s="723"/>
      <c r="D2339" s="723"/>
      <c r="E2339" s="723"/>
      <c r="F2339" s="723"/>
      <c r="I2339" s="316"/>
    </row>
    <row r="2340" spans="1:9" ht="15" customHeight="1">
      <c r="A2340" s="3">
        <v>44193</v>
      </c>
      <c r="B2340" s="723"/>
      <c r="C2340" s="723"/>
      <c r="D2340" s="723"/>
      <c r="E2340" s="723"/>
      <c r="F2340" s="723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63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52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52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52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52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52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23" t="s">
        <v>61</v>
      </c>
      <c r="C2408" s="723"/>
      <c r="D2408" s="723"/>
      <c r="E2408" s="137"/>
      <c r="I2408" s="316">
        <v>179150</v>
      </c>
    </row>
    <row r="2409" spans="1:9" ht="15" customHeight="1">
      <c r="A2409" s="3">
        <v>44291</v>
      </c>
      <c r="B2409" s="723"/>
      <c r="C2409" s="723"/>
      <c r="D2409" s="723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84" t="s">
        <v>60</v>
      </c>
      <c r="C2429" s="784"/>
      <c r="D2429" s="784"/>
      <c r="E2429" s="508"/>
      <c r="F2429" s="508"/>
      <c r="I2429" s="782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83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83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40" t="s">
        <v>60</v>
      </c>
      <c r="C2449" s="740"/>
      <c r="D2449" s="740"/>
      <c r="E2449" s="740"/>
      <c r="F2449" s="740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39" t="s">
        <v>61</v>
      </c>
      <c r="C2514" s="713"/>
      <c r="D2514" s="713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19" t="s">
        <v>60</v>
      </c>
      <c r="C2599" s="712"/>
      <c r="D2599" s="712"/>
      <c r="E2599" s="137"/>
      <c r="F2599" s="172"/>
      <c r="I2599" s="316">
        <v>297250</v>
      </c>
    </row>
    <row r="2600" spans="1:9" ht="15" customHeight="1">
      <c r="A2600" s="3">
        <v>44558</v>
      </c>
      <c r="B2600" s="715"/>
      <c r="C2600" s="715"/>
      <c r="D2600" s="715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55" t="s">
        <v>61</v>
      </c>
      <c r="C2604" s="714"/>
      <c r="D2604" s="714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19" t="s">
        <v>60</v>
      </c>
      <c r="C2678" s="712"/>
      <c r="D2678" s="712"/>
      <c r="E2678" s="137"/>
      <c r="I2678" s="316">
        <v>344000</v>
      </c>
    </row>
    <row r="2679" spans="1:9" ht="15" customHeight="1">
      <c r="A2679" s="3">
        <v>44669</v>
      </c>
      <c r="B2679" s="715"/>
      <c r="C2679" s="715"/>
      <c r="D2679" s="715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755" t="s">
        <v>61</v>
      </c>
      <c r="C2689" s="755"/>
      <c r="D2689" s="755"/>
      <c r="E2689" s="508"/>
      <c r="F2689" s="508"/>
      <c r="G2689" s="356"/>
      <c r="H2689" s="362"/>
      <c r="I2689" s="781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52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52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23" t="s">
        <v>61</v>
      </c>
      <c r="C2712" s="723"/>
      <c r="D2712" s="723"/>
      <c r="E2712" s="723"/>
      <c r="F2712" s="723"/>
      <c r="G2712" s="531"/>
      <c r="H2712" s="532"/>
      <c r="I2712" s="316">
        <v>271000</v>
      </c>
    </row>
    <row r="2713" spans="1:9" ht="15" customHeight="1">
      <c r="A2713" s="3">
        <v>44715</v>
      </c>
      <c r="B2713" s="723"/>
      <c r="C2713" s="723"/>
      <c r="D2713" s="723"/>
      <c r="E2713" s="723"/>
      <c r="F2713" s="723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39" t="s">
        <v>61</v>
      </c>
      <c r="C2774" s="739"/>
      <c r="D2774" s="739"/>
      <c r="E2774" s="739"/>
      <c r="F2774" s="739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81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52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52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52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52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753" t="s">
        <v>61</v>
      </c>
      <c r="C2859" s="753"/>
      <c r="D2859" s="753"/>
      <c r="E2859" s="753"/>
      <c r="F2859" s="753"/>
      <c r="G2859" s="276"/>
      <c r="H2859" s="472"/>
      <c r="I2859" s="316">
        <v>196750</v>
      </c>
    </row>
    <row r="2860" spans="1:10" ht="15" customHeight="1">
      <c r="A2860" s="357">
        <v>44922</v>
      </c>
      <c r="B2860" s="753"/>
      <c r="C2860" s="753"/>
      <c r="D2860" s="753"/>
      <c r="E2860" s="753"/>
      <c r="F2860" s="753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55" t="s">
        <v>61</v>
      </c>
      <c r="C2864" s="755"/>
      <c r="D2864" s="755"/>
      <c r="E2864" s="755"/>
      <c r="F2864" s="755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51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357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357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357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357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357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357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357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357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357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357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357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357">
        <v>44946</v>
      </c>
      <c r="B2878" s="81">
        <v>2930</v>
      </c>
      <c r="C2878" s="173">
        <v>29275</v>
      </c>
      <c r="D2878" s="248">
        <v>29335</v>
      </c>
      <c r="E2878" s="137">
        <f t="shared" ref="E2878:E2881" si="1007">D2878-C2878</f>
        <v>60</v>
      </c>
      <c r="F2878" s="172">
        <f t="shared" ref="F2878:F2880" si="1008">C2878-C2877</f>
        <v>625</v>
      </c>
      <c r="I2878" s="316">
        <v>229750</v>
      </c>
    </row>
    <row r="2879" spans="1:10" ht="15" customHeight="1">
      <c r="A2879" s="357">
        <v>44949</v>
      </c>
      <c r="B2879" s="81">
        <v>2945</v>
      </c>
      <c r="C2879" s="173">
        <v>29900</v>
      </c>
      <c r="D2879" s="248">
        <v>29500</v>
      </c>
      <c r="E2879" s="137">
        <f t="shared" si="1007"/>
        <v>-400</v>
      </c>
      <c r="F2879" s="172">
        <f t="shared" si="1008"/>
        <v>625</v>
      </c>
      <c r="I2879" s="752"/>
    </row>
    <row r="2880" spans="1:10" ht="15" customHeight="1">
      <c r="A2880" s="357">
        <v>44950</v>
      </c>
      <c r="B2880" s="81">
        <v>2945</v>
      </c>
      <c r="C2880" s="173">
        <v>29950</v>
      </c>
      <c r="D2880" s="248">
        <v>29950</v>
      </c>
      <c r="E2880" s="137">
        <f t="shared" si="1007"/>
        <v>0</v>
      </c>
      <c r="F2880" s="172">
        <f t="shared" si="1008"/>
        <v>50</v>
      </c>
      <c r="I2880" s="752"/>
    </row>
    <row r="2881" spans="1:9" ht="15" customHeight="1">
      <c r="A2881" s="357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172">
        <f t="shared" ref="F2881:F2886" si="1009">C2881-C2880</f>
        <v>375</v>
      </c>
      <c r="G2881" s="539"/>
      <c r="H2881" s="276"/>
      <c r="I2881" s="752"/>
    </row>
    <row r="2882" spans="1:9" ht="15" customHeight="1">
      <c r="A2882" s="357">
        <v>44952</v>
      </c>
      <c r="B2882" s="81">
        <v>3020</v>
      </c>
      <c r="C2882" s="173">
        <v>31450</v>
      </c>
      <c r="D2882" s="248">
        <v>31400</v>
      </c>
      <c r="E2882" s="137">
        <f t="shared" ref="E2882" si="1010">D2882-C2882</f>
        <v>-50</v>
      </c>
      <c r="F2882" s="172">
        <f t="shared" si="1009"/>
        <v>1125</v>
      </c>
      <c r="G2882" s="539"/>
      <c r="H2882" s="276"/>
      <c r="I2882" s="752"/>
    </row>
    <row r="2883" spans="1:9" ht="15" customHeight="1">
      <c r="A2883" s="357">
        <v>44953</v>
      </c>
      <c r="B2883" s="81">
        <v>3055</v>
      </c>
      <c r="C2883" s="173">
        <v>32050</v>
      </c>
      <c r="D2883" s="248">
        <v>32100</v>
      </c>
      <c r="E2883" s="137">
        <f t="shared" ref="E2883" si="1011">D2883-C2883</f>
        <v>50</v>
      </c>
      <c r="F2883" s="172">
        <f t="shared" si="1009"/>
        <v>600</v>
      </c>
      <c r="G2883" s="539"/>
      <c r="H2883" s="276"/>
      <c r="I2883" s="752"/>
    </row>
    <row r="2884" spans="1:9" ht="15" customHeight="1">
      <c r="A2884" s="357">
        <v>44956</v>
      </c>
      <c r="B2884" s="81">
        <v>3000</v>
      </c>
      <c r="C2884" s="173">
        <v>29515</v>
      </c>
      <c r="D2884" s="248">
        <v>29700</v>
      </c>
      <c r="E2884" s="137">
        <f t="shared" ref="E2884" si="1012">D2884-C2884</f>
        <v>185</v>
      </c>
      <c r="F2884" s="172">
        <f t="shared" si="1009"/>
        <v>-2535</v>
      </c>
      <c r="G2884" s="539"/>
      <c r="H2884" s="276"/>
      <c r="I2884" s="316">
        <v>238500</v>
      </c>
    </row>
    <row r="2885" spans="1:9" ht="15" customHeight="1" thickBot="1">
      <c r="A2885" s="357">
        <v>44957</v>
      </c>
      <c r="B2885" s="81">
        <v>3015</v>
      </c>
      <c r="C2885" s="173">
        <v>29250</v>
      </c>
      <c r="D2885" s="248">
        <v>29300</v>
      </c>
      <c r="E2885" s="137">
        <f t="shared" ref="E2885" si="1013">D2885-C2885</f>
        <v>50</v>
      </c>
      <c r="F2885" s="172">
        <f t="shared" si="1009"/>
        <v>-265</v>
      </c>
      <c r="G2885" s="549">
        <f>AVERAGE($C$2865:C2885)</f>
        <v>28080.714285714286</v>
      </c>
      <c r="H2885" s="550">
        <f>AVERAGE($C$2864:C2885)</f>
        <v>28080.714285714286</v>
      </c>
      <c r="I2885" s="316">
        <v>235500</v>
      </c>
    </row>
    <row r="2886" spans="1:9" ht="15" customHeight="1">
      <c r="A2886" s="354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41"/>
      <c r="I2886" s="318">
        <v>236500</v>
      </c>
    </row>
    <row r="2887" spans="1:9" ht="15" customHeight="1">
      <c r="A2887" s="357">
        <v>44959</v>
      </c>
      <c r="B2887" s="81">
        <v>3015</v>
      </c>
      <c r="C2887" s="173">
        <v>29250</v>
      </c>
      <c r="D2887" s="248">
        <v>29300</v>
      </c>
      <c r="E2887" s="137">
        <f t="shared" ref="E2887:E2892" si="1015">D2887-C2887</f>
        <v>50</v>
      </c>
      <c r="F2887" s="172">
        <f t="shared" ref="F2887:F2892" si="1016">C2887-C2886</f>
        <v>-300</v>
      </c>
      <c r="I2887" s="316">
        <v>231000</v>
      </c>
    </row>
    <row r="2888" spans="1:9" ht="15" customHeight="1">
      <c r="A2888" s="357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172">
        <f t="shared" si="1016"/>
        <v>-600</v>
      </c>
      <c r="I2888" s="316">
        <v>226750</v>
      </c>
    </row>
    <row r="2889" spans="1:9" ht="15" customHeight="1">
      <c r="A2889" s="357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172">
        <f t="shared" si="1016"/>
        <v>-1845</v>
      </c>
      <c r="I2889" s="316">
        <v>218750</v>
      </c>
    </row>
    <row r="2890" spans="1:9" ht="15" customHeight="1">
      <c r="A2890" s="357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172">
        <f t="shared" si="1016"/>
        <v>245</v>
      </c>
      <c r="I2890" s="316">
        <v>216250</v>
      </c>
    </row>
    <row r="2891" spans="1:9" ht="15" customHeight="1">
      <c r="A2891" s="357">
        <v>44965</v>
      </c>
      <c r="B2891" s="81">
        <v>3180</v>
      </c>
      <c r="C2891" s="173">
        <v>28050</v>
      </c>
      <c r="D2891" s="248">
        <v>28150</v>
      </c>
      <c r="E2891" s="137">
        <f t="shared" si="1015"/>
        <v>100</v>
      </c>
      <c r="F2891" s="172">
        <f t="shared" si="1016"/>
        <v>1000</v>
      </c>
      <c r="I2891" s="316">
        <v>220000</v>
      </c>
    </row>
    <row r="2892" spans="1:9" ht="15" customHeight="1">
      <c r="A2892" s="357">
        <v>44966</v>
      </c>
      <c r="B2892" s="81">
        <v>3205</v>
      </c>
      <c r="C2892" s="173">
        <v>27675</v>
      </c>
      <c r="D2892" s="248">
        <v>27750</v>
      </c>
      <c r="E2892" s="137">
        <f t="shared" si="1015"/>
        <v>75</v>
      </c>
      <c r="F2892" s="172">
        <f t="shared" si="1016"/>
        <v>-375</v>
      </c>
      <c r="I2892" s="316">
        <v>218750</v>
      </c>
    </row>
    <row r="2893" spans="1:9" ht="15" customHeight="1">
      <c r="A2893" s="357">
        <v>44967</v>
      </c>
      <c r="B2893" s="81">
        <v>3220</v>
      </c>
      <c r="C2893" s="173">
        <v>27550</v>
      </c>
      <c r="D2893" s="248">
        <v>27725</v>
      </c>
      <c r="E2893" s="137">
        <f t="shared" ref="E2893" si="1017">D2893-C2893</f>
        <v>175</v>
      </c>
      <c r="F2893" s="172">
        <f t="shared" ref="F2893" si="1018">C2893-C2892</f>
        <v>-125</v>
      </c>
      <c r="I2893" s="316">
        <v>217500</v>
      </c>
    </row>
    <row r="2894" spans="1:9" ht="15" customHeight="1">
      <c r="A2894" s="357">
        <v>44970</v>
      </c>
      <c r="B2894" s="81">
        <v>3135</v>
      </c>
      <c r="C2894" s="173">
        <v>27550</v>
      </c>
      <c r="D2894" s="248">
        <v>27650</v>
      </c>
      <c r="E2894" s="137">
        <f t="shared" ref="E2894" si="1019">D2894-C2894</f>
        <v>100</v>
      </c>
      <c r="F2894" s="172">
        <f t="shared" ref="F2894" si="1020">C2894-C2893</f>
        <v>0</v>
      </c>
      <c r="I2894" s="316">
        <v>216500</v>
      </c>
    </row>
    <row r="2895" spans="1:9" ht="15" customHeight="1">
      <c r="A2895" s="357">
        <v>44971</v>
      </c>
      <c r="B2895" s="81">
        <v>3130</v>
      </c>
      <c r="C2895" s="173">
        <v>27125</v>
      </c>
      <c r="D2895" s="248">
        <v>27400</v>
      </c>
      <c r="E2895" s="137">
        <f t="shared" ref="E2895" si="1021">D2895-C2895</f>
        <v>275</v>
      </c>
      <c r="F2895" s="172">
        <f t="shared" ref="F2895" si="1022">C2895-C2894</f>
        <v>-425</v>
      </c>
      <c r="I2895" s="316">
        <v>215500</v>
      </c>
    </row>
    <row r="2896" spans="1:9" ht="15" customHeight="1">
      <c r="A2896" s="357">
        <v>44972</v>
      </c>
      <c r="B2896" s="81">
        <v>3145</v>
      </c>
      <c r="C2896" s="173">
        <v>26325</v>
      </c>
      <c r="D2896" s="248">
        <v>26550</v>
      </c>
      <c r="E2896" s="137">
        <f t="shared" ref="E2896" si="1023">D2896-C2896</f>
        <v>225</v>
      </c>
      <c r="F2896" s="172">
        <f t="shared" ref="F2896" si="1024">C2896-C2895</f>
        <v>-800</v>
      </c>
      <c r="I2896" s="316">
        <v>214250</v>
      </c>
    </row>
    <row r="2897" spans="1:9" ht="15" customHeight="1">
      <c r="A2897" s="357">
        <v>44973</v>
      </c>
      <c r="B2897" s="81">
        <v>3070</v>
      </c>
      <c r="C2897" s="173">
        <v>26700</v>
      </c>
      <c r="D2897" s="248">
        <v>26950</v>
      </c>
      <c r="E2897" s="137">
        <f t="shared" ref="E2897" si="1025">D2897-C2897</f>
        <v>250</v>
      </c>
      <c r="F2897" s="172">
        <f t="shared" ref="F2897" si="1026">C2897-C2896</f>
        <v>375</v>
      </c>
      <c r="G2897" s="539"/>
      <c r="H2897" s="276"/>
      <c r="I2897" s="316">
        <v>213500</v>
      </c>
    </row>
    <row r="2898" spans="1:9" ht="15" customHeight="1">
      <c r="A2898" s="357">
        <v>44974</v>
      </c>
      <c r="B2898" s="81">
        <v>3105</v>
      </c>
      <c r="C2898" s="173">
        <v>26525</v>
      </c>
      <c r="D2898" s="248">
        <v>26555</v>
      </c>
      <c r="E2898" s="137">
        <f t="shared" ref="E2898" si="1027">D2898-C2898</f>
        <v>30</v>
      </c>
      <c r="F2898" s="172">
        <f t="shared" ref="F2898" si="1028">C2898-C2897</f>
        <v>-175</v>
      </c>
      <c r="G2898" s="539"/>
      <c r="H2898" s="276"/>
      <c r="I2898" s="316">
        <v>214250</v>
      </c>
    </row>
    <row r="2899" spans="1:9" ht="15" customHeight="1">
      <c r="A2899" s="357">
        <v>44977</v>
      </c>
      <c r="B2899" s="81">
        <v>3075</v>
      </c>
      <c r="C2899" s="173">
        <v>26100</v>
      </c>
      <c r="D2899" s="248">
        <v>26250</v>
      </c>
      <c r="E2899" s="137">
        <f t="shared" ref="E2899" si="1029">D2899-C2899</f>
        <v>150</v>
      </c>
      <c r="F2899" s="172">
        <f t="shared" ref="F2899" si="1030">C2899-C2898</f>
        <v>-425</v>
      </c>
      <c r="G2899" s="539"/>
      <c r="H2899" s="276"/>
      <c r="I2899" s="316">
        <v>208250</v>
      </c>
    </row>
    <row r="2900" spans="1:9" ht="15" customHeight="1">
      <c r="A2900" s="357">
        <v>44978</v>
      </c>
      <c r="B2900" s="81">
        <v>3110</v>
      </c>
      <c r="C2900" s="173">
        <v>26850</v>
      </c>
      <c r="D2900" s="248">
        <v>27100</v>
      </c>
      <c r="E2900" s="137">
        <f t="shared" ref="E2900:E2907" si="1031">D2900-C2900</f>
        <v>250</v>
      </c>
      <c r="F2900" s="172">
        <f t="shared" ref="F2900:F2907" si="1032">C2900-C2899</f>
        <v>750</v>
      </c>
      <c r="I2900" s="316">
        <v>215000</v>
      </c>
    </row>
    <row r="2901" spans="1:9" ht="15" customHeight="1">
      <c r="A2901" s="357">
        <v>44979</v>
      </c>
      <c r="B2901" s="81">
        <v>3110</v>
      </c>
      <c r="C2901" s="173">
        <v>26850</v>
      </c>
      <c r="D2901" s="248">
        <v>27050</v>
      </c>
      <c r="E2901" s="137">
        <f t="shared" si="1031"/>
        <v>200</v>
      </c>
      <c r="F2901" s="172">
        <f t="shared" si="1032"/>
        <v>0</v>
      </c>
      <c r="I2901" s="316">
        <v>219750</v>
      </c>
    </row>
    <row r="2902" spans="1:9" ht="15" customHeight="1">
      <c r="A2902" s="357">
        <v>44980</v>
      </c>
      <c r="B2902" s="81">
        <v>3150</v>
      </c>
      <c r="C2902" s="173">
        <v>26500</v>
      </c>
      <c r="D2902" s="248">
        <v>26645</v>
      </c>
      <c r="E2902" s="137">
        <f t="shared" si="1031"/>
        <v>145</v>
      </c>
      <c r="F2902" s="172">
        <f t="shared" si="1032"/>
        <v>-350</v>
      </c>
      <c r="I2902" s="316">
        <v>216250</v>
      </c>
    </row>
    <row r="2903" spans="1:9" ht="15" customHeight="1">
      <c r="A2903" s="357">
        <v>44981</v>
      </c>
      <c r="B2903" s="81">
        <v>3190</v>
      </c>
      <c r="C2903" s="173">
        <v>25925</v>
      </c>
      <c r="D2903" s="248">
        <v>26050</v>
      </c>
      <c r="E2903" s="137">
        <f t="shared" si="1031"/>
        <v>125</v>
      </c>
      <c r="F2903" s="172">
        <f t="shared" si="1032"/>
        <v>-575</v>
      </c>
      <c r="I2903" s="316">
        <v>211500</v>
      </c>
    </row>
    <row r="2904" spans="1:9" ht="15" customHeight="1">
      <c r="A2904" s="357">
        <v>44984</v>
      </c>
      <c r="B2904" s="81">
        <v>3165</v>
      </c>
      <c r="C2904" s="173">
        <v>25250</v>
      </c>
      <c r="D2904" s="248">
        <v>25350</v>
      </c>
      <c r="E2904" s="137">
        <f t="shared" si="1031"/>
        <v>100</v>
      </c>
      <c r="F2904" s="172">
        <f t="shared" si="1032"/>
        <v>-675</v>
      </c>
      <c r="I2904" s="316">
        <v>209500</v>
      </c>
    </row>
    <row r="2905" spans="1:9" ht="15" customHeight="1" thickBot="1">
      <c r="A2905" s="358">
        <v>44985</v>
      </c>
      <c r="B2905" s="85">
        <v>2950</v>
      </c>
      <c r="C2905" s="174">
        <v>25110</v>
      </c>
      <c r="D2905" s="279">
        <v>25350</v>
      </c>
      <c r="E2905" s="138">
        <f t="shared" si="1031"/>
        <v>240</v>
      </c>
      <c r="F2905" s="176">
        <f t="shared" si="1032"/>
        <v>-140</v>
      </c>
      <c r="G2905" s="555">
        <f>AVERAGE($C$2886:C2905)</f>
        <v>27069.5</v>
      </c>
      <c r="H2905" s="274">
        <f>AVERAGE($C$2865:C2905)</f>
        <v>27587.439024390245</v>
      </c>
      <c r="I2905" s="317">
        <v>209750</v>
      </c>
    </row>
    <row r="2906" spans="1:9" ht="15" customHeight="1">
      <c r="A2906" s="357">
        <v>44986</v>
      </c>
      <c r="B2906" s="81">
        <v>2940</v>
      </c>
      <c r="C2906" s="173">
        <v>25650</v>
      </c>
      <c r="D2906" s="248">
        <v>25900</v>
      </c>
      <c r="E2906" s="137">
        <f t="shared" si="1031"/>
        <v>250</v>
      </c>
      <c r="F2906" s="172">
        <f t="shared" si="1032"/>
        <v>540</v>
      </c>
      <c r="I2906" s="316">
        <v>206500</v>
      </c>
    </row>
    <row r="2907" spans="1:9" ht="15" customHeight="1">
      <c r="A2907" s="357">
        <v>44987</v>
      </c>
      <c r="B2907" s="81">
        <v>2930</v>
      </c>
      <c r="C2907" s="173">
        <v>24850</v>
      </c>
      <c r="D2907" s="248">
        <v>25050</v>
      </c>
      <c r="E2907" s="137">
        <f t="shared" si="1031"/>
        <v>200</v>
      </c>
      <c r="F2907" s="172">
        <f t="shared" si="1032"/>
        <v>-800</v>
      </c>
      <c r="I2907" s="316">
        <v>204750</v>
      </c>
    </row>
    <row r="2908" spans="1:9" ht="15" customHeight="1">
      <c r="A2908" s="357">
        <v>44988</v>
      </c>
      <c r="B2908" s="81">
        <v>2930</v>
      </c>
      <c r="C2908" s="173">
        <v>24125</v>
      </c>
      <c r="D2908" s="248">
        <v>24310</v>
      </c>
      <c r="E2908" s="137">
        <f t="shared" ref="E2908" si="1033">D2908-C2908</f>
        <v>185</v>
      </c>
      <c r="F2908" s="172">
        <f t="shared" ref="F2908" si="1034">C2908-C2907</f>
        <v>-725</v>
      </c>
      <c r="I2908" s="316">
        <v>199000</v>
      </c>
    </row>
    <row r="2909" spans="1:9" ht="15" customHeight="1">
      <c r="A2909" s="357">
        <v>44991</v>
      </c>
      <c r="B2909" s="81">
        <v>2940</v>
      </c>
      <c r="C2909" s="173">
        <v>24350</v>
      </c>
      <c r="D2909" s="248">
        <v>24600</v>
      </c>
      <c r="E2909" s="137">
        <f t="shared" ref="E2909" si="1035">D2909-C2909</f>
        <v>250</v>
      </c>
      <c r="F2909" s="172">
        <f t="shared" ref="F2909" si="1036">C2909-C2908</f>
        <v>225</v>
      </c>
      <c r="G2909" s="539"/>
      <c r="H2909" s="276"/>
      <c r="I2909" s="316">
        <v>198000</v>
      </c>
    </row>
    <row r="2910" spans="1:9" ht="15" customHeight="1">
      <c r="A2910" s="357">
        <v>44992</v>
      </c>
      <c r="B2910" s="81">
        <v>2910</v>
      </c>
      <c r="C2910" s="173">
        <v>24350</v>
      </c>
      <c r="D2910" s="248">
        <v>24450</v>
      </c>
      <c r="E2910" s="137">
        <f t="shared" ref="E2910" si="1037">D2910-C2910</f>
        <v>100</v>
      </c>
      <c r="F2910" s="172">
        <f t="shared" ref="F2910" si="1038">C2910-C2909</f>
        <v>0</v>
      </c>
      <c r="I2910" s="316">
        <v>200250</v>
      </c>
    </row>
    <row r="2911" spans="1:9" ht="15" customHeight="1">
      <c r="A2911" s="357">
        <v>44993</v>
      </c>
      <c r="B2911" s="81">
        <v>2730</v>
      </c>
      <c r="C2911" s="173">
        <v>23495</v>
      </c>
      <c r="D2911" s="248">
        <v>23625</v>
      </c>
      <c r="E2911" s="137">
        <f t="shared" ref="E2911" si="1039">D2911-C2911</f>
        <v>130</v>
      </c>
      <c r="F2911" s="172">
        <f t="shared" ref="F2911" si="1040">C2911-C2910</f>
        <v>-855</v>
      </c>
      <c r="I2911" s="316">
        <v>198500</v>
      </c>
    </row>
    <row r="2912" spans="1:9" ht="15" customHeight="1">
      <c r="A2912" s="357">
        <v>44994</v>
      </c>
      <c r="B2912" s="81">
        <v>2730</v>
      </c>
      <c r="C2912" s="173">
        <v>23005</v>
      </c>
      <c r="D2912" s="248">
        <v>23250</v>
      </c>
      <c r="E2912" s="137">
        <f t="shared" ref="E2912" si="1041">D2912-C2912</f>
        <v>245</v>
      </c>
      <c r="F2912" s="172">
        <f t="shared" ref="F2912" si="1042">C2912-C2911</f>
        <v>-490</v>
      </c>
      <c r="G2912" s="539"/>
      <c r="H2912" s="276"/>
      <c r="I2912" s="316">
        <v>195750</v>
      </c>
    </row>
    <row r="2913" spans="1:13" ht="15" customHeight="1">
      <c r="A2913" s="357">
        <v>44995</v>
      </c>
      <c r="B2913" s="81">
        <v>2700</v>
      </c>
      <c r="C2913" s="173">
        <v>22500</v>
      </c>
      <c r="D2913" s="248">
        <v>22600</v>
      </c>
      <c r="E2913" s="137">
        <f t="shared" ref="E2913" si="1043">D2913-C2913</f>
        <v>100</v>
      </c>
      <c r="F2913" s="172">
        <f t="shared" ref="F2913" si="1044">C2913-C2912</f>
        <v>-505</v>
      </c>
      <c r="G2913" s="539"/>
      <c r="H2913" s="276"/>
      <c r="I2913" s="316">
        <v>187000</v>
      </c>
      <c r="M2913" s="173"/>
    </row>
    <row r="2914" spans="1:13" ht="15" customHeight="1">
      <c r="A2914" s="357">
        <v>44998</v>
      </c>
      <c r="B2914" s="81">
        <v>2650</v>
      </c>
      <c r="C2914" s="173">
        <v>22900</v>
      </c>
      <c r="D2914" s="248">
        <v>23000</v>
      </c>
      <c r="E2914" s="137">
        <f t="shared" ref="E2914" si="1045">D2914-C2914</f>
        <v>100</v>
      </c>
      <c r="F2914" s="172">
        <f t="shared" ref="F2914" si="1046">C2914-C2913</f>
        <v>400</v>
      </c>
      <c r="G2914" s="539"/>
      <c r="H2914" s="276"/>
      <c r="I2914" s="316">
        <v>185750</v>
      </c>
    </row>
    <row r="2915" spans="1:13" ht="15" customHeight="1">
      <c r="A2915" s="357">
        <v>44999</v>
      </c>
      <c r="B2915" s="81">
        <v>2520</v>
      </c>
      <c r="C2915" s="173">
        <v>22550</v>
      </c>
      <c r="D2915" s="248">
        <v>22885</v>
      </c>
      <c r="E2915" s="137">
        <f t="shared" ref="E2915:E2922" si="1047">D2915-C2915</f>
        <v>335</v>
      </c>
      <c r="F2915" s="172">
        <f t="shared" ref="F2915:F2922" si="1048">C2915-C2914</f>
        <v>-350</v>
      </c>
      <c r="I2915" s="316">
        <v>187000</v>
      </c>
    </row>
    <row r="2916" spans="1:13" ht="15" customHeight="1">
      <c r="A2916" s="357">
        <v>45000</v>
      </c>
      <c r="B2916" s="81">
        <v>2410</v>
      </c>
      <c r="C2916" s="173">
        <v>22675</v>
      </c>
      <c r="D2916" s="248">
        <v>22800</v>
      </c>
      <c r="E2916" s="137">
        <f t="shared" si="1047"/>
        <v>125</v>
      </c>
      <c r="F2916" s="172">
        <f t="shared" si="1048"/>
        <v>125</v>
      </c>
      <c r="I2916" s="316">
        <v>187750</v>
      </c>
    </row>
    <row r="2917" spans="1:13" ht="15" customHeight="1">
      <c r="A2917" s="357">
        <v>45001</v>
      </c>
      <c r="B2917" s="81">
        <v>2400</v>
      </c>
      <c r="C2917" s="173">
        <v>22225</v>
      </c>
      <c r="D2917" s="248">
        <v>22250</v>
      </c>
      <c r="E2917" s="137">
        <f t="shared" si="1047"/>
        <v>25</v>
      </c>
      <c r="F2917" s="172">
        <f t="shared" si="1048"/>
        <v>-450</v>
      </c>
      <c r="I2917" s="316">
        <v>179750</v>
      </c>
    </row>
    <row r="2918" spans="1:13" ht="15" customHeight="1">
      <c r="A2918" s="357">
        <v>45002</v>
      </c>
      <c r="B2918" s="81">
        <v>2370</v>
      </c>
      <c r="C2918" s="173">
        <v>22435</v>
      </c>
      <c r="D2918" s="248">
        <v>22500</v>
      </c>
      <c r="E2918" s="137">
        <f t="shared" si="1047"/>
        <v>65</v>
      </c>
      <c r="F2918" s="172">
        <f t="shared" si="1048"/>
        <v>210</v>
      </c>
      <c r="I2918" s="316">
        <v>184000</v>
      </c>
    </row>
    <row r="2919" spans="1:13" ht="15" customHeight="1">
      <c r="A2919" s="357">
        <v>45005</v>
      </c>
      <c r="B2919" s="81">
        <v>2370</v>
      </c>
      <c r="C2919" s="173">
        <v>22800</v>
      </c>
      <c r="D2919" s="248">
        <v>22945</v>
      </c>
      <c r="E2919" s="137">
        <f t="shared" si="1047"/>
        <v>145</v>
      </c>
      <c r="F2919" s="172">
        <f t="shared" si="1048"/>
        <v>365</v>
      </c>
      <c r="I2919" s="316">
        <v>187750</v>
      </c>
    </row>
    <row r="2920" spans="1:13" ht="15" customHeight="1">
      <c r="A2920" s="357">
        <v>45006</v>
      </c>
      <c r="B2920" s="81">
        <v>2385</v>
      </c>
      <c r="C2920" s="173">
        <v>23145</v>
      </c>
      <c r="D2920" s="248">
        <v>23175</v>
      </c>
      <c r="E2920" s="137">
        <f t="shared" si="1047"/>
        <v>30</v>
      </c>
      <c r="F2920" s="172">
        <f t="shared" si="1048"/>
        <v>345</v>
      </c>
      <c r="I2920" s="316">
        <v>185250</v>
      </c>
    </row>
    <row r="2921" spans="1:13" ht="15" customHeight="1">
      <c r="A2921" s="357">
        <v>45007</v>
      </c>
      <c r="B2921" s="81">
        <v>2380</v>
      </c>
      <c r="C2921" s="173">
        <v>23300</v>
      </c>
      <c r="D2921" s="248">
        <v>23400</v>
      </c>
      <c r="E2921" s="137">
        <f t="shared" si="1047"/>
        <v>100</v>
      </c>
      <c r="F2921" s="172">
        <f t="shared" si="1048"/>
        <v>155</v>
      </c>
      <c r="I2921" s="316">
        <v>186750</v>
      </c>
    </row>
    <row r="2922" spans="1:13" ht="15" customHeight="1">
      <c r="A2922" s="357">
        <v>45008</v>
      </c>
      <c r="B2922" s="81">
        <v>2410</v>
      </c>
      <c r="C2922" s="173">
        <v>23850</v>
      </c>
      <c r="D2922" s="248">
        <v>23850</v>
      </c>
      <c r="E2922" s="137">
        <f t="shared" si="1047"/>
        <v>0</v>
      </c>
      <c r="F2922" s="172">
        <f t="shared" si="1048"/>
        <v>550</v>
      </c>
      <c r="I2922" s="316">
        <v>188250</v>
      </c>
    </row>
    <row r="2923" spans="1:13" ht="15" customHeight="1">
      <c r="A2923" s="357">
        <v>45009</v>
      </c>
      <c r="B2923" s="81">
        <v>2410</v>
      </c>
      <c r="C2923" s="173">
        <v>24375</v>
      </c>
      <c r="D2923" s="248">
        <v>24265</v>
      </c>
      <c r="E2923" s="137">
        <f t="shared" ref="E2923" si="1049">D2923-C2923</f>
        <v>-110</v>
      </c>
      <c r="F2923" s="172">
        <f t="shared" ref="F2923" si="1050">C2923-C2922</f>
        <v>525</v>
      </c>
      <c r="I2923" s="316">
        <v>196750</v>
      </c>
    </row>
    <row r="2924" spans="1:13" ht="15" customHeight="1">
      <c r="A2924" s="357">
        <v>45012</v>
      </c>
      <c r="B2924" s="81">
        <v>2480</v>
      </c>
      <c r="C2924" s="173">
        <v>25625</v>
      </c>
      <c r="D2924" s="248">
        <v>25475</v>
      </c>
      <c r="E2924" s="137">
        <f t="shared" ref="E2924" si="1051">D2924-C2924</f>
        <v>-150</v>
      </c>
      <c r="F2924" s="172">
        <f t="shared" ref="F2924" si="1052">C2924-C2923</f>
        <v>1250</v>
      </c>
      <c r="I2924" s="316">
        <v>201500</v>
      </c>
    </row>
    <row r="2925" spans="1:13" ht="15" customHeight="1">
      <c r="A2925" s="357">
        <v>45013</v>
      </c>
      <c r="B2925" s="81">
        <v>2480</v>
      </c>
      <c r="C2925" s="173">
        <v>26050</v>
      </c>
      <c r="D2925" s="248">
        <v>25900</v>
      </c>
      <c r="E2925" s="137">
        <f t="shared" ref="E2925" si="1053">D2925-C2925</f>
        <v>-150</v>
      </c>
      <c r="F2925" s="172">
        <f t="shared" ref="F2925" si="1054">C2925-C2924</f>
        <v>425</v>
      </c>
      <c r="I2925" s="316">
        <v>204500</v>
      </c>
    </row>
    <row r="2926" spans="1:13" ht="15" customHeight="1">
      <c r="A2926" s="357">
        <v>45014</v>
      </c>
      <c r="B2926" s="81">
        <v>2480</v>
      </c>
      <c r="C2926" s="173">
        <v>26100</v>
      </c>
      <c r="D2926" s="248">
        <v>26000</v>
      </c>
      <c r="E2926" s="137">
        <f t="shared" ref="E2926" si="1055">D2926-C2926</f>
        <v>-100</v>
      </c>
      <c r="F2926" s="172">
        <f t="shared" ref="F2926" si="1056">C2926-C2925</f>
        <v>50</v>
      </c>
      <c r="I2926" s="316">
        <v>207750</v>
      </c>
    </row>
    <row r="2927" spans="1:13" ht="15" customHeight="1">
      <c r="A2927" s="357">
        <v>45015</v>
      </c>
      <c r="B2927" s="81">
        <v>2480</v>
      </c>
      <c r="C2927" s="173">
        <v>25900</v>
      </c>
      <c r="D2927" s="248">
        <v>25750</v>
      </c>
      <c r="E2927" s="137">
        <f t="shared" ref="E2927" si="1057">D2927-C2927</f>
        <v>-150</v>
      </c>
      <c r="F2927" s="172">
        <f t="shared" ref="F2927" si="1058">C2927-C2926</f>
        <v>-200</v>
      </c>
      <c r="G2927" s="539"/>
      <c r="H2927" s="276"/>
      <c r="I2927" s="316">
        <v>204750</v>
      </c>
    </row>
    <row r="2928" spans="1:13" ht="15" customHeight="1" thickBot="1">
      <c r="A2928" s="358">
        <v>45016</v>
      </c>
      <c r="B2928" s="85">
        <v>2345</v>
      </c>
      <c r="C2928" s="174">
        <v>26075</v>
      </c>
      <c r="D2928" s="279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555">
        <f>AVERAGE($C$2906:C2928)</f>
        <v>24014.347826086956</v>
      </c>
      <c r="H2928" s="274">
        <f>AVERAGE($C$2865:C2928)</f>
        <v>26303.359375</v>
      </c>
      <c r="I2928" s="317">
        <v>208000</v>
      </c>
    </row>
    <row r="2929" spans="1:9" ht="15" customHeight="1">
      <c r="A2929" s="354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40"/>
      <c r="H2929" s="541"/>
      <c r="I2929" s="318">
        <v>204000</v>
      </c>
    </row>
    <row r="2930" spans="1:9" ht="15" customHeight="1">
      <c r="A2930" s="357">
        <v>45020</v>
      </c>
      <c r="B2930" s="81">
        <v>1855</v>
      </c>
      <c r="C2930" s="173">
        <v>25825</v>
      </c>
      <c r="D2930" s="248">
        <v>25600</v>
      </c>
      <c r="E2930" s="137">
        <f t="shared" ref="E2930" si="1063">D2930-C2930</f>
        <v>-225</v>
      </c>
      <c r="F2930" s="172">
        <f t="shared" ref="F2930" si="1064">C2930-C2929</f>
        <v>-75</v>
      </c>
      <c r="G2930" s="539"/>
      <c r="H2930" s="276"/>
      <c r="I2930" s="316">
        <v>203500</v>
      </c>
    </row>
    <row r="2931" spans="1:9" ht="15" customHeight="1">
      <c r="A2931" s="357">
        <v>45021</v>
      </c>
      <c r="B2931" s="81">
        <v>1855</v>
      </c>
      <c r="C2931" s="173">
        <v>24675</v>
      </c>
      <c r="D2931" s="248">
        <v>24450</v>
      </c>
      <c r="E2931" s="137">
        <f t="shared" ref="E2931" si="1065">D2931-C2931</f>
        <v>-225</v>
      </c>
      <c r="F2931" s="172">
        <f t="shared" ref="F2931" si="1066">C2931-C2930</f>
        <v>-1150</v>
      </c>
      <c r="G2931" s="539"/>
      <c r="H2931" s="276"/>
      <c r="I2931" s="316"/>
    </row>
    <row r="2932" spans="1:9" ht="15" customHeight="1">
      <c r="A2932" s="357">
        <v>45022</v>
      </c>
      <c r="B2932" s="81">
        <v>1825</v>
      </c>
      <c r="C2932" s="173">
        <v>24950</v>
      </c>
      <c r="D2932" s="248">
        <v>24950</v>
      </c>
      <c r="E2932" s="137">
        <f t="shared" ref="E2932" si="1067">D2932-C2932</f>
        <v>0</v>
      </c>
      <c r="F2932" s="172">
        <f t="shared" ref="F2932" si="1068">C2932-C2931</f>
        <v>275</v>
      </c>
      <c r="I2932" s="316">
        <v>197750</v>
      </c>
    </row>
    <row r="2933" spans="1:9" ht="15" customHeight="1">
      <c r="A2933" s="357">
        <v>45023</v>
      </c>
      <c r="B2933" s="739"/>
      <c r="C2933" s="739"/>
      <c r="D2933" s="739"/>
      <c r="E2933" s="739"/>
      <c r="F2933" s="739"/>
      <c r="I2933" s="316">
        <v>195750</v>
      </c>
    </row>
    <row r="2934" spans="1:9" ht="15" customHeight="1">
      <c r="A2934" s="357">
        <v>45026</v>
      </c>
      <c r="B2934" s="739"/>
      <c r="C2934" s="739"/>
      <c r="D2934" s="739"/>
      <c r="E2934" s="739"/>
      <c r="F2934" s="739"/>
      <c r="I2934" s="316">
        <v>191750</v>
      </c>
    </row>
    <row r="2935" spans="1:9" ht="15" customHeight="1">
      <c r="A2935" s="357">
        <v>45027</v>
      </c>
      <c r="B2935" s="81">
        <v>1830</v>
      </c>
      <c r="C2935" s="173">
        <v>24050</v>
      </c>
      <c r="D2935" s="571">
        <v>24000</v>
      </c>
      <c r="E2935" s="137">
        <f t="shared" ref="E2935:E2936" si="1069">D2935-C2935</f>
        <v>-50</v>
      </c>
      <c r="F2935" s="172">
        <f>C2935-C2932</f>
        <v>-900</v>
      </c>
      <c r="I2935" s="316">
        <v>190250</v>
      </c>
    </row>
    <row r="2936" spans="1:9" ht="15" customHeight="1">
      <c r="A2936" s="357">
        <v>45028</v>
      </c>
      <c r="B2936" s="81">
        <v>1780</v>
      </c>
      <c r="C2936" s="173">
        <v>23940</v>
      </c>
      <c r="D2936" s="248">
        <v>23900</v>
      </c>
      <c r="E2936" s="137">
        <f t="shared" si="1069"/>
        <v>-40</v>
      </c>
      <c r="F2936" s="172">
        <f t="shared" ref="F2936:F2941" si="1070">C2936-C2935</f>
        <v>-110</v>
      </c>
      <c r="I2936" s="316">
        <v>191000</v>
      </c>
    </row>
    <row r="2937" spans="1:9" ht="15" customHeight="1">
      <c r="A2937" s="357">
        <v>45029</v>
      </c>
      <c r="B2937" s="81">
        <v>1780</v>
      </c>
      <c r="C2937" s="173">
        <v>24795</v>
      </c>
      <c r="D2937" s="248">
        <v>24825</v>
      </c>
      <c r="E2937" s="137">
        <f t="shared" ref="E2937" si="1071">D2937-C2937</f>
        <v>30</v>
      </c>
      <c r="F2937" s="172">
        <f t="shared" si="1070"/>
        <v>855</v>
      </c>
      <c r="I2937" s="316">
        <v>193250</v>
      </c>
    </row>
    <row r="2938" spans="1:9" ht="15" customHeight="1">
      <c r="A2938" s="357">
        <v>45030</v>
      </c>
      <c r="B2938" s="81">
        <v>1780</v>
      </c>
      <c r="C2938" s="173">
        <v>24800</v>
      </c>
      <c r="D2938" s="248">
        <v>24715</v>
      </c>
      <c r="E2938" s="137">
        <f t="shared" ref="E2938" si="1072">D2938-C2938</f>
        <v>-85</v>
      </c>
      <c r="F2938" s="172">
        <f t="shared" si="1070"/>
        <v>5</v>
      </c>
      <c r="I2938" s="316">
        <v>197250</v>
      </c>
    </row>
    <row r="2939" spans="1:9" ht="15" customHeight="1">
      <c r="A2939" s="357">
        <v>45033</v>
      </c>
      <c r="B2939" s="81">
        <v>1795</v>
      </c>
      <c r="C2939" s="173">
        <v>27225</v>
      </c>
      <c r="D2939" s="248">
        <v>26755</v>
      </c>
      <c r="E2939" s="137">
        <f t="shared" ref="E2939" si="1073">D2939-C2939</f>
        <v>-470</v>
      </c>
      <c r="F2939" s="172">
        <f t="shared" si="1070"/>
        <v>2425</v>
      </c>
      <c r="I2939" s="316">
        <v>209250</v>
      </c>
    </row>
    <row r="2940" spans="1:9" ht="15" customHeight="1">
      <c r="A2940" s="357">
        <v>45034</v>
      </c>
      <c r="B2940" s="81">
        <v>1730</v>
      </c>
      <c r="C2940" s="173">
        <v>27660</v>
      </c>
      <c r="D2940" s="248">
        <v>27650</v>
      </c>
      <c r="E2940" s="137">
        <f t="shared" ref="E2940" si="1074">D2940-C2940</f>
        <v>-10</v>
      </c>
      <c r="F2940" s="172">
        <f t="shared" si="1070"/>
        <v>435</v>
      </c>
      <c r="I2940" s="316">
        <v>223750</v>
      </c>
    </row>
    <row r="2941" spans="1:9" ht="15" customHeight="1">
      <c r="A2941" s="357">
        <v>45035</v>
      </c>
      <c r="B2941" s="81">
        <v>1660</v>
      </c>
      <c r="C2941" s="173">
        <v>26750</v>
      </c>
      <c r="D2941" s="248">
        <v>26450</v>
      </c>
      <c r="E2941" s="137">
        <f t="shared" ref="E2941" si="1075">D2941-C2941</f>
        <v>-300</v>
      </c>
      <c r="F2941" s="172">
        <f t="shared" si="1070"/>
        <v>-910</v>
      </c>
      <c r="I2941" s="316">
        <v>219000</v>
      </c>
    </row>
    <row r="2942" spans="1:9" ht="15" customHeight="1">
      <c r="A2942" s="357">
        <v>45036</v>
      </c>
      <c r="B2942" s="81">
        <v>1555</v>
      </c>
      <c r="C2942" s="173">
        <v>27250</v>
      </c>
      <c r="D2942" s="248">
        <v>27100</v>
      </c>
      <c r="E2942" s="137">
        <f t="shared" ref="E2942" si="1076">D2942-C2942</f>
        <v>-150</v>
      </c>
      <c r="F2942" s="172">
        <f t="shared" ref="F2942" si="1077">C2942-C2941</f>
        <v>500</v>
      </c>
      <c r="G2942" s="539"/>
      <c r="H2942" s="276"/>
      <c r="I2942" s="316">
        <v>219000</v>
      </c>
    </row>
    <row r="2943" spans="1:9" ht="15" customHeight="1">
      <c r="A2943" s="357">
        <v>45037</v>
      </c>
      <c r="B2943" s="81">
        <v>1535</v>
      </c>
      <c r="C2943" s="173">
        <v>27000</v>
      </c>
      <c r="D2943" s="248">
        <v>26750</v>
      </c>
      <c r="E2943" s="137">
        <f t="shared" ref="E2943:E2944" si="1078">D2943-C2943</f>
        <v>-250</v>
      </c>
      <c r="F2943" s="172">
        <f t="shared" ref="F2943:F2944" si="1079">C2943-C2942</f>
        <v>-250</v>
      </c>
      <c r="I2943" s="316">
        <v>213250</v>
      </c>
    </row>
    <row r="2944" spans="1:9" ht="15" customHeight="1">
      <c r="A2944" s="357">
        <v>45040</v>
      </c>
      <c r="B2944" s="81">
        <v>1535</v>
      </c>
      <c r="C2944" s="173">
        <v>26950</v>
      </c>
      <c r="D2944" s="248">
        <v>26650</v>
      </c>
      <c r="E2944" s="137">
        <f t="shared" si="1078"/>
        <v>-300</v>
      </c>
      <c r="F2944" s="172">
        <f t="shared" si="1079"/>
        <v>-50</v>
      </c>
      <c r="G2944" s="539"/>
      <c r="H2944" s="567"/>
      <c r="I2944" s="316">
        <v>213500</v>
      </c>
    </row>
    <row r="2945" spans="1:9" ht="15" customHeight="1">
      <c r="A2945" s="357">
        <v>45041</v>
      </c>
      <c r="B2945" s="81">
        <v>1535</v>
      </c>
      <c r="C2945" s="173">
        <v>26270</v>
      </c>
      <c r="D2945" s="564">
        <v>26150</v>
      </c>
      <c r="E2945" s="137">
        <f t="shared" ref="E2945" si="1080">D2945-C2945</f>
        <v>-120</v>
      </c>
      <c r="F2945" s="565">
        <f t="shared" ref="F2945" si="1081">C2945-C2944</f>
        <v>-680</v>
      </c>
      <c r="G2945" s="539"/>
      <c r="H2945" s="567"/>
      <c r="I2945" s="563">
        <v>211900</v>
      </c>
    </row>
    <row r="2946" spans="1:9" ht="15" customHeight="1">
      <c r="A2946" s="357">
        <v>45042</v>
      </c>
      <c r="B2946" s="81">
        <v>1510</v>
      </c>
      <c r="C2946" s="173">
        <v>25610</v>
      </c>
      <c r="D2946" s="571">
        <v>25600</v>
      </c>
      <c r="E2946" s="137">
        <f t="shared" ref="E2946" si="1082">D2946-C2946</f>
        <v>-10</v>
      </c>
      <c r="F2946" s="572">
        <f t="shared" ref="F2946" si="1083">C2946-C2945</f>
        <v>-660</v>
      </c>
      <c r="G2946" s="539"/>
      <c r="H2946" s="567"/>
      <c r="I2946" s="570">
        <v>207000</v>
      </c>
    </row>
    <row r="2947" spans="1:9" ht="15" customHeight="1">
      <c r="A2947" s="357">
        <v>45043</v>
      </c>
      <c r="B2947" s="81">
        <v>1515</v>
      </c>
      <c r="C2947" s="173">
        <v>25950</v>
      </c>
      <c r="D2947" s="577">
        <v>25800</v>
      </c>
      <c r="E2947" s="137">
        <f t="shared" ref="E2947:E2948" si="1084">D2947-C2947</f>
        <v>-150</v>
      </c>
      <c r="F2947" s="576">
        <f t="shared" ref="F2947:F2948" si="1085">C2947-C2946</f>
        <v>340</v>
      </c>
      <c r="I2947" s="575">
        <v>206250</v>
      </c>
    </row>
    <row r="2948" spans="1:9" ht="15" customHeight="1" thickBot="1">
      <c r="A2948" s="358">
        <v>45044</v>
      </c>
      <c r="B2948" s="85">
        <v>1525</v>
      </c>
      <c r="C2948" s="174">
        <v>26350</v>
      </c>
      <c r="D2948" s="581">
        <v>26100</v>
      </c>
      <c r="E2948" s="138">
        <f t="shared" si="1084"/>
        <v>-250</v>
      </c>
      <c r="F2948" s="176">
        <f t="shared" si="1085"/>
        <v>400</v>
      </c>
      <c r="G2948" s="555">
        <f>AVERAGE($C2929:C$2948)</f>
        <v>25886.111111111109</v>
      </c>
      <c r="H2948" s="274">
        <f>AVERAGE($C$2865:C2948)</f>
        <v>26211.768292682926</v>
      </c>
      <c r="I2948" s="582">
        <v>209500</v>
      </c>
    </row>
    <row r="2949" spans="1:9" ht="15" customHeight="1">
      <c r="A2949" s="357">
        <v>45047</v>
      </c>
      <c r="B2949" s="739"/>
      <c r="C2949" s="739"/>
      <c r="D2949" s="739"/>
      <c r="E2949" s="739"/>
      <c r="F2949" s="739"/>
      <c r="I2949" s="752"/>
    </row>
    <row r="2950" spans="1:9" ht="15" customHeight="1">
      <c r="A2950" s="357">
        <v>45048</v>
      </c>
      <c r="B2950" s="81">
        <v>1545</v>
      </c>
      <c r="C2950" s="173">
        <v>26800</v>
      </c>
      <c r="D2950" s="248">
        <v>26400</v>
      </c>
      <c r="E2950" s="583">
        <f t="shared" ref="E2950:E2951" si="1086">D2950-C2950</f>
        <v>-400</v>
      </c>
      <c r="F2950" s="584">
        <f>C2950-C2948</f>
        <v>450</v>
      </c>
      <c r="I2950" s="752"/>
    </row>
    <row r="2951" spans="1:9" ht="15" customHeight="1">
      <c r="A2951" s="357">
        <v>45049</v>
      </c>
      <c r="B2951" s="81">
        <v>1535</v>
      </c>
      <c r="C2951" s="173">
        <v>27125</v>
      </c>
      <c r="D2951" s="248">
        <v>26875</v>
      </c>
      <c r="E2951" s="583">
        <f t="shared" si="1086"/>
        <v>-250</v>
      </c>
      <c r="F2951" s="584">
        <f t="shared" ref="F2951" si="1087">C2951-C2950</f>
        <v>325</v>
      </c>
      <c r="I2951" s="752"/>
    </row>
    <row r="2952" spans="1:9" ht="15" customHeight="1">
      <c r="A2952" s="357">
        <v>45050</v>
      </c>
      <c r="B2952" s="81">
        <v>1560</v>
      </c>
      <c r="C2952" s="173">
        <v>27000</v>
      </c>
      <c r="D2952" s="590">
        <v>26675</v>
      </c>
      <c r="E2952" s="583">
        <f t="shared" ref="E2952:E2953" si="1088">D2952-C2952</f>
        <v>-325</v>
      </c>
      <c r="F2952" s="584">
        <f t="shared" ref="F2952:F2953" si="1089">C2952-C2951</f>
        <v>-125</v>
      </c>
      <c r="I2952" s="316">
        <f>I2953+6750</f>
        <v>212000</v>
      </c>
    </row>
    <row r="2953" spans="1:9" ht="15" customHeight="1">
      <c r="A2953" s="357">
        <v>45051</v>
      </c>
      <c r="B2953" s="81">
        <v>1560</v>
      </c>
      <c r="C2953" s="173">
        <v>26300</v>
      </c>
      <c r="D2953" s="590">
        <v>25975</v>
      </c>
      <c r="E2953" s="583">
        <f t="shared" si="1088"/>
        <v>-325</v>
      </c>
      <c r="F2953" s="584">
        <f t="shared" si="1089"/>
        <v>-700</v>
      </c>
      <c r="G2953" s="539"/>
      <c r="H2953" s="566"/>
      <c r="I2953" s="316">
        <v>205250</v>
      </c>
    </row>
    <row r="2954" spans="1:9" ht="15" customHeight="1">
      <c r="A2954" s="357">
        <v>45054</v>
      </c>
      <c r="B2954" s="780"/>
      <c r="C2954" s="780"/>
      <c r="D2954" s="780"/>
      <c r="E2954" s="780"/>
      <c r="F2954" s="780"/>
      <c r="G2954" s="539"/>
      <c r="H2954" s="566"/>
      <c r="I2954" s="592">
        <v>207750</v>
      </c>
    </row>
    <row r="2955" spans="1:9" ht="15" customHeight="1">
      <c r="A2955" s="357">
        <v>45055</v>
      </c>
      <c r="B2955" s="81">
        <v>1610</v>
      </c>
      <c r="C2955" s="596">
        <v>26325</v>
      </c>
      <c r="D2955" s="597">
        <v>26050</v>
      </c>
      <c r="E2955" s="583">
        <f t="shared" ref="E2955" si="1090">D2955-C2955</f>
        <v>-275</v>
      </c>
      <c r="F2955" s="584">
        <f>C2955-C2953</f>
        <v>25</v>
      </c>
      <c r="G2955" s="539"/>
      <c r="H2955" s="566"/>
      <c r="I2955" s="595">
        <v>209750</v>
      </c>
    </row>
    <row r="2956" spans="1:9" ht="15" customHeight="1">
      <c r="A2956" s="357">
        <v>45056</v>
      </c>
      <c r="B2956" s="81">
        <v>1610</v>
      </c>
      <c r="C2956" s="596">
        <v>26010</v>
      </c>
      <c r="D2956" s="597">
        <v>25950</v>
      </c>
      <c r="E2956" s="583">
        <f t="shared" ref="E2956" si="1091">D2956-C2956</f>
        <v>-60</v>
      </c>
      <c r="F2956" s="584">
        <f t="shared" ref="F2956" si="1092">C2956-C2955</f>
        <v>-315</v>
      </c>
      <c r="G2956" s="539"/>
      <c r="H2956" s="566"/>
      <c r="I2956" s="600">
        <v>207500</v>
      </c>
    </row>
    <row r="2957" spans="1:9" ht="15" customHeight="1">
      <c r="A2957" s="357">
        <v>45057</v>
      </c>
      <c r="B2957" s="81">
        <v>1635</v>
      </c>
      <c r="C2957" s="596">
        <v>26075</v>
      </c>
      <c r="D2957" s="597">
        <v>25850</v>
      </c>
      <c r="E2957" s="583">
        <f t="shared" ref="E2957:E2962" si="1093">D2957-C2957</f>
        <v>-225</v>
      </c>
      <c r="F2957" s="584">
        <f t="shared" ref="F2957:F2962" si="1094">C2957-C2956</f>
        <v>65</v>
      </c>
      <c r="I2957" s="603">
        <v>207000</v>
      </c>
    </row>
    <row r="2958" spans="1:9" ht="15" customHeight="1">
      <c r="A2958" s="357">
        <v>45058</v>
      </c>
      <c r="B2958" s="81">
        <v>1610</v>
      </c>
      <c r="C2958" s="173">
        <v>25025</v>
      </c>
      <c r="D2958" s="248">
        <v>24700</v>
      </c>
      <c r="E2958" s="137">
        <f t="shared" si="1093"/>
        <v>-325</v>
      </c>
      <c r="F2958" s="584">
        <f t="shared" si="1094"/>
        <v>-1050</v>
      </c>
      <c r="I2958" s="316">
        <v>201500</v>
      </c>
    </row>
    <row r="2959" spans="1:9" ht="15" customHeight="1">
      <c r="A2959" s="357">
        <v>45061</v>
      </c>
      <c r="B2959" s="81">
        <v>1580</v>
      </c>
      <c r="C2959" s="173">
        <v>25700</v>
      </c>
      <c r="D2959" s="248">
        <v>25200</v>
      </c>
      <c r="E2959" s="137">
        <f t="shared" si="1093"/>
        <v>-500</v>
      </c>
      <c r="F2959" s="584">
        <f t="shared" si="1094"/>
        <v>675</v>
      </c>
      <c r="I2959" s="316">
        <v>198000</v>
      </c>
    </row>
    <row r="2960" spans="1:9" ht="15" customHeight="1">
      <c r="A2960" s="357">
        <v>45062</v>
      </c>
      <c r="B2960" s="81">
        <v>1675</v>
      </c>
      <c r="C2960" s="173">
        <v>24925</v>
      </c>
      <c r="D2960" s="248">
        <v>24610</v>
      </c>
      <c r="E2960" s="137">
        <f t="shared" si="1093"/>
        <v>-315</v>
      </c>
      <c r="F2960" s="584">
        <f t="shared" si="1094"/>
        <v>-775</v>
      </c>
      <c r="I2960" s="316">
        <v>199500</v>
      </c>
    </row>
    <row r="2961" spans="1:9" ht="15" customHeight="1">
      <c r="A2961" s="357">
        <v>45063</v>
      </c>
      <c r="B2961" s="81">
        <v>1710</v>
      </c>
      <c r="C2961" s="173">
        <v>25150</v>
      </c>
      <c r="D2961" s="248">
        <v>24900</v>
      </c>
      <c r="E2961" s="137">
        <f t="shared" si="1093"/>
        <v>-250</v>
      </c>
      <c r="F2961" s="584">
        <f t="shared" si="1094"/>
        <v>225</v>
      </c>
      <c r="I2961" s="316">
        <v>197750</v>
      </c>
    </row>
    <row r="2962" spans="1:9" ht="15" customHeight="1">
      <c r="A2962" s="357">
        <v>45064</v>
      </c>
      <c r="B2962" s="81">
        <v>1710</v>
      </c>
      <c r="C2962" s="173">
        <v>25405</v>
      </c>
      <c r="D2962" s="248">
        <v>25250</v>
      </c>
      <c r="E2962" s="137">
        <f t="shared" si="1093"/>
        <v>-155</v>
      </c>
      <c r="F2962" s="584">
        <f t="shared" si="1094"/>
        <v>255</v>
      </c>
      <c r="I2962" s="316">
        <v>198000</v>
      </c>
    </row>
    <row r="2963" spans="1:9" ht="15" customHeight="1">
      <c r="A2963" s="357">
        <v>45065</v>
      </c>
      <c r="B2963" s="81">
        <v>1835</v>
      </c>
      <c r="C2963" s="173">
        <v>25550</v>
      </c>
      <c r="D2963" s="616">
        <v>25225</v>
      </c>
      <c r="E2963" s="137">
        <f t="shared" ref="E2963" si="1095">D2963-C2963</f>
        <v>-325</v>
      </c>
      <c r="F2963" s="584">
        <f t="shared" ref="F2963" si="1096">C2963-C2962</f>
        <v>145</v>
      </c>
      <c r="I2963" s="615">
        <v>196500</v>
      </c>
    </row>
    <row r="2964" spans="1:9" ht="15" customHeight="1">
      <c r="A2964" s="357">
        <v>45068</v>
      </c>
      <c r="B2964" s="81">
        <v>1830</v>
      </c>
      <c r="C2964" s="173">
        <v>25150</v>
      </c>
      <c r="D2964" s="619">
        <v>25075</v>
      </c>
      <c r="E2964" s="137">
        <f t="shared" ref="E2964" si="1097">D2964-C2964</f>
        <v>-75</v>
      </c>
      <c r="F2964" s="584">
        <f t="shared" ref="F2964" si="1098">C2964-C2963</f>
        <v>-400</v>
      </c>
      <c r="I2964" s="620">
        <v>197250</v>
      </c>
    </row>
    <row r="2965" spans="1:9" ht="15" customHeight="1">
      <c r="A2965" s="357">
        <v>45069</v>
      </c>
      <c r="B2965" s="81">
        <v>1830</v>
      </c>
      <c r="C2965" s="173">
        <v>24300</v>
      </c>
      <c r="D2965" s="624">
        <v>24125</v>
      </c>
      <c r="E2965" s="137">
        <f t="shared" ref="E2965" si="1099">D2965-C2965</f>
        <v>-175</v>
      </c>
      <c r="F2965" s="584">
        <f t="shared" ref="F2965" si="1100">C2965-C2964</f>
        <v>-850</v>
      </c>
      <c r="I2965" s="625">
        <v>197500</v>
      </c>
    </row>
    <row r="2966" spans="1:9" ht="15" customHeight="1">
      <c r="A2966" s="357">
        <v>45070</v>
      </c>
      <c r="B2966" s="81">
        <v>1890</v>
      </c>
      <c r="C2966" s="173">
        <v>24550</v>
      </c>
      <c r="D2966" s="629">
        <v>24275</v>
      </c>
      <c r="E2966" s="137">
        <f t="shared" ref="E2966" si="1101">D2966-C2966</f>
        <v>-275</v>
      </c>
      <c r="F2966" s="584">
        <f t="shared" ref="F2966" si="1102">C2966-C2965</f>
        <v>250</v>
      </c>
      <c r="G2966" s="549">
        <f>AVERAGE($C$2949:C2966)</f>
        <v>25711.875</v>
      </c>
      <c r="H2966" s="585">
        <f>AVERAGE($C$2865:C2966)</f>
        <v>26130.15306122449</v>
      </c>
      <c r="I2966" s="628">
        <v>195500</v>
      </c>
    </row>
    <row r="2967" spans="1:9" ht="15" customHeight="1">
      <c r="B2967" s="81"/>
      <c r="C2967" s="173"/>
      <c r="D2967" s="248"/>
      <c r="E2967" s="137"/>
      <c r="F2967" s="172"/>
      <c r="I2967" s="316"/>
    </row>
    <row r="2968" spans="1:9" ht="15" customHeight="1">
      <c r="B2968" s="81"/>
      <c r="C2968" s="173"/>
      <c r="D2968" s="248"/>
      <c r="E2968" s="137"/>
      <c r="F2968" s="172"/>
      <c r="I2968" s="316"/>
    </row>
    <row r="2969" spans="1:9" ht="15" customHeight="1">
      <c r="B2969" s="81"/>
      <c r="C2969" s="173"/>
      <c r="D2969" s="248"/>
      <c r="E2969" s="137"/>
      <c r="F2969" s="172"/>
      <c r="I2969" s="316"/>
    </row>
    <row r="2970" spans="1:9" ht="15" customHeight="1">
      <c r="B2970" s="81"/>
      <c r="C2970" s="173"/>
      <c r="D2970" s="248"/>
      <c r="E2970" s="137"/>
      <c r="F2970" s="172"/>
      <c r="I2970" s="316"/>
    </row>
    <row r="2971" spans="1:9" ht="15" customHeight="1">
      <c r="B2971" s="81"/>
      <c r="C2971" s="173"/>
      <c r="D2971" s="248"/>
      <c r="E2971" s="137"/>
      <c r="F2971" s="172"/>
      <c r="I2971" s="316"/>
    </row>
    <row r="2972" spans="1:9" ht="15" customHeight="1">
      <c r="B2972" s="81"/>
      <c r="C2972" s="173"/>
      <c r="D2972" s="248"/>
      <c r="E2972" s="137"/>
      <c r="F2972" s="172"/>
      <c r="I2972" s="316"/>
    </row>
    <row r="2973" spans="1:9" ht="15" customHeight="1">
      <c r="B2973" s="81"/>
      <c r="C2973" s="173"/>
      <c r="D2973" s="248"/>
      <c r="E2973" s="137"/>
      <c r="F2973" s="172"/>
      <c r="I2973" s="316"/>
    </row>
    <row r="2974" spans="1:9" ht="15" customHeight="1">
      <c r="B2974" s="81"/>
      <c r="C2974" s="173"/>
      <c r="D2974" s="248"/>
      <c r="E2974" s="137"/>
      <c r="F2974" s="172"/>
      <c r="I2974" s="316"/>
    </row>
    <row r="2975" spans="1:9" ht="15" customHeight="1">
      <c r="B2975" s="81"/>
      <c r="C2975" s="173"/>
      <c r="D2975" s="248"/>
      <c r="E2975" s="137"/>
      <c r="F2975" s="172"/>
      <c r="I2975" s="316"/>
    </row>
    <row r="2976" spans="1:9" ht="15" customHeight="1">
      <c r="B2976" s="81"/>
      <c r="C2976" s="173"/>
      <c r="D2976" s="248"/>
      <c r="E2976" s="137"/>
      <c r="F2976" s="172"/>
      <c r="I2976" s="316"/>
    </row>
    <row r="2977" spans="2:9" ht="15" customHeight="1">
      <c r="B2977" s="81"/>
      <c r="C2977" s="173"/>
      <c r="D2977" s="248"/>
      <c r="E2977" s="137"/>
      <c r="F2977" s="172"/>
      <c r="I2977" s="316"/>
    </row>
    <row r="2978" spans="2:9" ht="15" customHeight="1">
      <c r="B2978" s="81"/>
      <c r="C2978" s="173"/>
      <c r="D2978" s="248"/>
      <c r="E2978" s="137"/>
      <c r="F2978" s="172"/>
      <c r="I2978" s="316"/>
    </row>
    <row r="2979" spans="2:9" ht="15" customHeight="1">
      <c r="B2979" s="81"/>
      <c r="C2979" s="173"/>
      <c r="D2979" s="248"/>
      <c r="E2979" s="137"/>
      <c r="F2979" s="172"/>
      <c r="I2979" s="316"/>
    </row>
    <row r="2980" spans="2:9" ht="15" customHeight="1">
      <c r="B2980" s="81"/>
      <c r="C2980" s="173"/>
      <c r="D2980" s="248"/>
      <c r="E2980" s="137"/>
      <c r="F2980" s="172"/>
      <c r="I2980" s="316"/>
    </row>
    <row r="2981" spans="2:9" ht="15" customHeight="1">
      <c r="B2981" s="81"/>
      <c r="C2981" s="173"/>
      <c r="D2981" s="248"/>
      <c r="E2981" s="137"/>
      <c r="F2981" s="172"/>
      <c r="I2981" s="316"/>
    </row>
    <row r="2982" spans="2:9" ht="15" customHeight="1">
      <c r="B2982" s="81"/>
      <c r="C2982" s="173"/>
      <c r="D2982" s="248"/>
      <c r="E2982" s="137"/>
      <c r="F2982" s="172"/>
      <c r="I2982" s="316"/>
    </row>
    <row r="2983" spans="2:9" ht="15" customHeight="1">
      <c r="B2983" s="81"/>
      <c r="C2983" s="173"/>
      <c r="D2983" s="248"/>
      <c r="E2983" s="137"/>
      <c r="F2983" s="172"/>
      <c r="I2983" s="316"/>
    </row>
    <row r="2984" spans="2:9" ht="15" customHeight="1">
      <c r="B2984" s="81"/>
      <c r="C2984" s="173"/>
      <c r="D2984" s="248"/>
      <c r="E2984" s="137"/>
      <c r="F2984" s="172"/>
      <c r="I2984" s="316"/>
    </row>
    <row r="2985" spans="2:9" ht="15" customHeight="1">
      <c r="B2985" s="81"/>
      <c r="C2985" s="173"/>
      <c r="D2985" s="248"/>
      <c r="E2985" s="137"/>
      <c r="F2985" s="172"/>
      <c r="I2985" s="316"/>
    </row>
    <row r="2986" spans="2:9" ht="15" customHeight="1">
      <c r="B2986" s="81"/>
      <c r="C2986" s="173"/>
      <c r="D2986" s="248"/>
      <c r="E2986" s="137"/>
      <c r="F2986" s="172"/>
      <c r="I2986" s="316"/>
    </row>
    <row r="2987" spans="2:9" ht="15" customHeight="1">
      <c r="B2987" s="81"/>
      <c r="C2987" s="173"/>
      <c r="D2987" s="248"/>
      <c r="E2987" s="137"/>
      <c r="F2987" s="172"/>
      <c r="I2987" s="316"/>
    </row>
    <row r="2988" spans="2:9" ht="15" customHeight="1">
      <c r="B2988" s="81"/>
      <c r="C2988" s="173"/>
      <c r="D2988" s="248"/>
      <c r="E2988" s="137"/>
      <c r="F2988" s="172"/>
      <c r="I2988" s="316"/>
    </row>
    <row r="2989" spans="2:9" ht="15" customHeight="1">
      <c r="B2989" s="81"/>
      <c r="C2989" s="173"/>
      <c r="D2989" s="248"/>
      <c r="E2989" s="137"/>
      <c r="F2989" s="172"/>
      <c r="I2989" s="316"/>
    </row>
    <row r="2990" spans="2:9" ht="15" customHeight="1">
      <c r="B2990" s="81"/>
      <c r="C2990" s="173"/>
      <c r="D2990" s="248"/>
      <c r="E2990" s="137"/>
      <c r="F2990" s="172"/>
      <c r="I2990" s="316"/>
    </row>
    <row r="2991" spans="2:9" ht="15" customHeight="1">
      <c r="B2991" s="81"/>
      <c r="C2991" s="173"/>
      <c r="D2991" s="248"/>
      <c r="E2991" s="137"/>
      <c r="F2991" s="172"/>
      <c r="I2991" s="316"/>
    </row>
    <row r="2992" spans="2:9" ht="15" customHeight="1">
      <c r="B2992" s="81"/>
      <c r="C2992" s="173"/>
      <c r="D2992" s="248"/>
      <c r="E2992" s="137"/>
      <c r="F2992" s="172"/>
      <c r="I2992" s="316"/>
    </row>
    <row r="2993" spans="2:9" ht="15" customHeight="1">
      <c r="B2993" s="81"/>
      <c r="C2993" s="173"/>
      <c r="D2993" s="248"/>
      <c r="E2993" s="137"/>
      <c r="F2993" s="172"/>
      <c r="I2993" s="316"/>
    </row>
    <row r="2994" spans="2:9" ht="15" customHeight="1">
      <c r="B2994" s="81"/>
      <c r="C2994" s="173"/>
      <c r="D2994" s="248"/>
      <c r="E2994" s="137"/>
      <c r="F2994" s="172"/>
      <c r="I2994" s="316"/>
    </row>
    <row r="2995" spans="2:9" ht="15" customHeight="1">
      <c r="B2995" s="81"/>
      <c r="C2995" s="173"/>
      <c r="D2995" s="248"/>
      <c r="E2995" s="137"/>
      <c r="F2995" s="172"/>
      <c r="I2995" s="316"/>
    </row>
    <row r="2996" spans="2:9" ht="15" customHeight="1">
      <c r="B2996" s="81"/>
      <c r="C2996" s="173"/>
      <c r="D2996" s="248"/>
      <c r="E2996" s="137"/>
      <c r="F2996" s="172"/>
      <c r="I2996" s="316"/>
    </row>
    <row r="2997" spans="2:9" ht="15" customHeight="1">
      <c r="B2997" s="81"/>
      <c r="C2997" s="173"/>
      <c r="D2997" s="248"/>
      <c r="E2997" s="137"/>
      <c r="F2997" s="172"/>
      <c r="I2997" s="316"/>
    </row>
    <row r="2998" spans="2:9" ht="15" customHeight="1">
      <c r="B2998" s="81"/>
      <c r="C2998" s="173"/>
      <c r="D2998" s="248"/>
      <c r="E2998" s="137"/>
      <c r="F2998" s="172"/>
      <c r="I2998" s="316"/>
    </row>
    <row r="2999" spans="2:9" ht="15" customHeight="1">
      <c r="B2999" s="81"/>
      <c r="C2999" s="173"/>
      <c r="D2999" s="248"/>
      <c r="E2999" s="137"/>
      <c r="F2999" s="172"/>
      <c r="I2999" s="316"/>
    </row>
    <row r="3000" spans="2:9" ht="15" customHeight="1">
      <c r="B3000" s="81"/>
      <c r="C3000" s="173"/>
      <c r="D3000" s="248"/>
      <c r="E3000" s="137"/>
      <c r="F3000" s="172"/>
      <c r="I3000" s="316"/>
    </row>
    <row r="3001" spans="2:9" ht="15" customHeight="1">
      <c r="B3001" s="81"/>
      <c r="C3001" s="173"/>
      <c r="D3001" s="248"/>
      <c r="E3001" s="137"/>
      <c r="F3001" s="172"/>
      <c r="I3001" s="316"/>
    </row>
    <row r="3002" spans="2:9" ht="15" customHeight="1">
      <c r="B3002" s="81"/>
      <c r="C3002" s="173"/>
      <c r="D3002" s="248"/>
      <c r="E3002" s="137"/>
      <c r="F3002" s="172"/>
      <c r="I3002" s="316"/>
    </row>
    <row r="3003" spans="2:9" ht="15" customHeight="1">
      <c r="B3003" s="81"/>
      <c r="C3003" s="173"/>
      <c r="D3003" s="248"/>
      <c r="E3003" s="137"/>
      <c r="F3003" s="172"/>
      <c r="I3003" s="316"/>
    </row>
    <row r="3004" spans="2:9" ht="15" customHeight="1">
      <c r="B3004" s="81"/>
      <c r="C3004" s="173"/>
      <c r="D3004" s="248"/>
      <c r="E3004" s="137"/>
      <c r="F3004" s="172"/>
      <c r="I3004" s="316"/>
    </row>
    <row r="3005" spans="2:9" ht="15" customHeight="1">
      <c r="B3005" s="81"/>
      <c r="C3005" s="173"/>
      <c r="D3005" s="248"/>
      <c r="E3005" s="137"/>
      <c r="F3005" s="172"/>
      <c r="I3005" s="316"/>
    </row>
    <row r="3006" spans="2:9" ht="15" customHeight="1">
      <c r="B3006" s="81"/>
      <c r="C3006" s="173"/>
      <c r="D3006" s="248"/>
      <c r="E3006" s="137"/>
      <c r="F3006" s="172"/>
      <c r="I3006" s="316"/>
    </row>
    <row r="3007" spans="2:9" ht="15" customHeight="1">
      <c r="B3007" s="81"/>
      <c r="C3007" s="173"/>
      <c r="D3007" s="248"/>
      <c r="E3007" s="137"/>
      <c r="F3007" s="172"/>
      <c r="I3007" s="316"/>
    </row>
    <row r="3008" spans="2:9" ht="15" customHeight="1">
      <c r="B3008" s="81"/>
      <c r="C3008" s="173"/>
      <c r="D3008" s="248"/>
      <c r="E3008" s="137"/>
      <c r="F3008" s="172"/>
      <c r="I3008" s="316"/>
    </row>
    <row r="3009" spans="2:9" ht="15" customHeight="1">
      <c r="B3009" s="81"/>
      <c r="C3009" s="173"/>
      <c r="D3009" s="248"/>
      <c r="E3009" s="137"/>
      <c r="F3009" s="172"/>
      <c r="I3009" s="316"/>
    </row>
    <row r="3010" spans="2:9" ht="15" customHeight="1">
      <c r="B3010" s="81"/>
      <c r="C3010" s="173"/>
      <c r="D3010" s="248"/>
      <c r="E3010" s="137"/>
      <c r="F3010" s="172"/>
      <c r="I3010" s="316"/>
    </row>
    <row r="3011" spans="2:9" ht="15" customHeight="1">
      <c r="B3011" s="81"/>
      <c r="C3011" s="173"/>
      <c r="D3011" s="248"/>
      <c r="E3011" s="137"/>
      <c r="F3011" s="172"/>
      <c r="I3011" s="316"/>
    </row>
    <row r="3012" spans="2:9" ht="15" customHeight="1">
      <c r="B3012" s="81"/>
      <c r="C3012" s="173"/>
      <c r="D3012" s="248"/>
      <c r="E3012" s="137"/>
      <c r="F3012" s="172"/>
      <c r="I3012" s="316"/>
    </row>
    <row r="3013" spans="2:9" ht="15" customHeight="1">
      <c r="B3013" s="81"/>
      <c r="C3013" s="173"/>
      <c r="D3013" s="248"/>
      <c r="E3013" s="137"/>
      <c r="F3013" s="172"/>
      <c r="I3013" s="316"/>
    </row>
    <row r="3014" spans="2:9" ht="15" customHeight="1">
      <c r="B3014" s="81"/>
      <c r="C3014" s="173"/>
      <c r="D3014" s="248"/>
      <c r="E3014" s="137"/>
      <c r="F3014" s="172"/>
      <c r="I3014" s="316"/>
    </row>
    <row r="3015" spans="2:9" ht="15" customHeight="1">
      <c r="B3015" s="81"/>
      <c r="C3015" s="173"/>
      <c r="D3015" s="248"/>
      <c r="E3015" s="137"/>
      <c r="F3015" s="172"/>
      <c r="I3015" s="316"/>
    </row>
    <row r="3016" spans="2:9" ht="15" customHeight="1">
      <c r="B3016" s="81"/>
      <c r="C3016" s="173"/>
      <c r="D3016" s="248"/>
      <c r="E3016" s="137"/>
      <c r="F3016" s="172"/>
      <c r="I3016" s="316"/>
    </row>
    <row r="3017" spans="2:9" ht="15" customHeight="1">
      <c r="B3017" s="81"/>
      <c r="C3017" s="173"/>
      <c r="D3017" s="248"/>
      <c r="E3017" s="137"/>
      <c r="F3017" s="172"/>
      <c r="I3017" s="316"/>
    </row>
    <row r="3018" spans="2:9" ht="15" customHeight="1">
      <c r="B3018" s="81"/>
      <c r="C3018" s="173"/>
      <c r="D3018" s="248"/>
      <c r="E3018" s="137"/>
      <c r="F3018" s="172"/>
      <c r="I3018" s="316"/>
    </row>
    <row r="3019" spans="2:9" ht="15" customHeight="1">
      <c r="B3019" s="81"/>
      <c r="C3019" s="173"/>
      <c r="D3019" s="248"/>
      <c r="E3019" s="137"/>
      <c r="F3019" s="172"/>
      <c r="I3019" s="316"/>
    </row>
    <row r="3020" spans="2:9" ht="15" customHeight="1">
      <c r="B3020" s="81"/>
      <c r="C3020" s="173"/>
      <c r="D3020" s="248"/>
      <c r="E3020" s="137"/>
      <c r="F3020" s="172"/>
      <c r="I3020" s="316"/>
    </row>
    <row r="3021" spans="2:9" ht="15" customHeight="1">
      <c r="B3021" s="81"/>
      <c r="C3021" s="173"/>
      <c r="D3021" s="248"/>
      <c r="E3021" s="137"/>
      <c r="F3021" s="172"/>
      <c r="I3021" s="316"/>
    </row>
    <row r="3022" spans="2:9" ht="15" customHeight="1">
      <c r="B3022" s="81"/>
      <c r="C3022" s="173"/>
      <c r="D3022" s="248"/>
      <c r="E3022" s="137"/>
      <c r="F3022" s="172"/>
      <c r="I3022" s="316"/>
    </row>
    <row r="3023" spans="2:9" ht="15" customHeight="1">
      <c r="B3023" s="81"/>
      <c r="C3023" s="173"/>
      <c r="D3023" s="248"/>
      <c r="E3023" s="137"/>
      <c r="F3023" s="172"/>
      <c r="I3023" s="316"/>
    </row>
    <row r="3024" spans="2:9" ht="15" customHeight="1">
      <c r="B3024" s="81"/>
      <c r="C3024" s="173"/>
      <c r="D3024" s="248"/>
      <c r="E3024" s="137"/>
      <c r="F3024" s="172"/>
      <c r="I3024" s="316"/>
    </row>
    <row r="3025" spans="2:9" ht="15" customHeight="1">
      <c r="B3025" s="81"/>
      <c r="C3025" s="173"/>
      <c r="D3025" s="248"/>
      <c r="E3025" s="137"/>
      <c r="F3025" s="172"/>
      <c r="I3025" s="316"/>
    </row>
    <row r="3026" spans="2:9" ht="15" customHeight="1">
      <c r="B3026" s="81"/>
      <c r="C3026" s="173"/>
      <c r="D3026" s="248"/>
      <c r="E3026" s="137"/>
      <c r="F3026" s="172"/>
      <c r="I3026" s="316"/>
    </row>
    <row r="3027" spans="2:9" ht="15" customHeight="1">
      <c r="B3027" s="81"/>
      <c r="C3027" s="173"/>
      <c r="D3027" s="248"/>
      <c r="E3027" s="137"/>
      <c r="F3027" s="172"/>
      <c r="I3027" s="316"/>
    </row>
    <row r="3028" spans="2:9" ht="15" customHeight="1">
      <c r="B3028" s="81"/>
      <c r="C3028" s="173"/>
      <c r="D3028" s="248"/>
      <c r="E3028" s="137"/>
      <c r="F3028" s="172"/>
      <c r="I3028" s="316"/>
    </row>
    <row r="3029" spans="2:9" ht="15" customHeight="1">
      <c r="B3029" s="81"/>
      <c r="C3029" s="173"/>
      <c r="D3029" s="248"/>
      <c r="E3029" s="137"/>
      <c r="F3029" s="172"/>
      <c r="I3029" s="316"/>
    </row>
    <row r="3030" spans="2:9" ht="15" customHeight="1">
      <c r="B3030" s="81"/>
      <c r="C3030" s="173"/>
      <c r="D3030" s="248"/>
      <c r="E3030" s="137"/>
      <c r="F3030" s="172"/>
      <c r="I3030" s="316"/>
    </row>
    <row r="3031" spans="2:9" ht="15" customHeight="1">
      <c r="B3031" s="81"/>
      <c r="C3031" s="173"/>
      <c r="D3031" s="248"/>
      <c r="E3031" s="137"/>
      <c r="F3031" s="172"/>
      <c r="I3031" s="316"/>
    </row>
    <row r="3032" spans="2:9" ht="15" customHeight="1">
      <c r="B3032" s="81"/>
      <c r="C3032" s="173"/>
      <c r="D3032" s="248"/>
      <c r="E3032" s="137"/>
      <c r="F3032" s="172"/>
      <c r="I3032" s="316"/>
    </row>
    <row r="3033" spans="2:9" ht="15" customHeight="1">
      <c r="B3033" s="81"/>
      <c r="C3033" s="173"/>
      <c r="D3033" s="248"/>
      <c r="E3033" s="137"/>
      <c r="F3033" s="172"/>
      <c r="I3033" s="316"/>
    </row>
    <row r="3034" spans="2:9" ht="15" customHeight="1">
      <c r="B3034" s="81"/>
      <c r="C3034" s="173"/>
      <c r="D3034" s="248"/>
      <c r="E3034" s="137"/>
      <c r="F3034" s="172"/>
      <c r="I3034" s="316"/>
    </row>
    <row r="3035" spans="2:9" ht="15" customHeight="1">
      <c r="B3035" s="81"/>
      <c r="C3035" s="173"/>
      <c r="D3035" s="248"/>
      <c r="E3035" s="137"/>
      <c r="F3035" s="172"/>
      <c r="I3035" s="316"/>
    </row>
    <row r="3036" spans="2:9" ht="15" customHeight="1">
      <c r="B3036" s="81"/>
      <c r="C3036" s="173"/>
      <c r="D3036" s="248"/>
      <c r="E3036" s="137"/>
      <c r="F3036" s="172"/>
      <c r="I3036" s="316"/>
    </row>
    <row r="3037" spans="2:9" ht="15" customHeight="1">
      <c r="B3037" s="81"/>
      <c r="C3037" s="173"/>
      <c r="D3037" s="248"/>
      <c r="E3037" s="137"/>
      <c r="F3037" s="172"/>
      <c r="I3037" s="316"/>
    </row>
    <row r="3038" spans="2:9" ht="15" customHeight="1">
      <c r="B3038" s="81"/>
      <c r="C3038" s="173"/>
      <c r="D3038" s="248"/>
      <c r="E3038" s="137"/>
      <c r="F3038" s="172"/>
      <c r="I3038" s="316"/>
    </row>
    <row r="3039" spans="2:9" ht="15" customHeight="1">
      <c r="B3039" s="81"/>
      <c r="C3039" s="173"/>
      <c r="D3039" s="248"/>
      <c r="E3039" s="137"/>
      <c r="F3039" s="172"/>
      <c r="I3039" s="316"/>
    </row>
    <row r="3040" spans="2:9" ht="15" customHeight="1">
      <c r="B3040" s="81"/>
      <c r="C3040" s="173"/>
      <c r="D3040" s="248"/>
      <c r="E3040" s="137"/>
      <c r="F3040" s="172"/>
      <c r="I3040" s="316"/>
    </row>
    <row r="3041" spans="2:9" ht="15" customHeight="1">
      <c r="B3041" s="81"/>
      <c r="C3041" s="173"/>
      <c r="D3041" s="248"/>
      <c r="E3041" s="137"/>
      <c r="F3041" s="172"/>
      <c r="I3041" s="316"/>
    </row>
    <row r="3042" spans="2:9" ht="15" customHeight="1">
      <c r="B3042" s="81"/>
      <c r="C3042" s="173"/>
      <c r="D3042" s="248"/>
      <c r="E3042" s="137"/>
      <c r="F3042" s="172"/>
      <c r="I3042" s="316"/>
    </row>
    <row r="3043" spans="2:9" ht="15" customHeight="1">
      <c r="B3043" s="81"/>
      <c r="C3043" s="173"/>
      <c r="D3043" s="248"/>
      <c r="E3043" s="137"/>
      <c r="F3043" s="172"/>
      <c r="I3043" s="316"/>
    </row>
    <row r="3044" spans="2:9" ht="15" customHeight="1">
      <c r="B3044" s="81"/>
      <c r="C3044" s="173"/>
      <c r="D3044" s="248"/>
      <c r="E3044" s="137"/>
      <c r="F3044" s="172"/>
      <c r="I3044" s="316"/>
    </row>
    <row r="3045" spans="2:9" ht="15" customHeight="1">
      <c r="B3045" s="81"/>
      <c r="C3045" s="173"/>
      <c r="D3045" s="248"/>
      <c r="E3045" s="137"/>
      <c r="F3045" s="172"/>
      <c r="I3045" s="316"/>
    </row>
    <row r="3046" spans="2:9" ht="15" customHeight="1">
      <c r="B3046" s="81"/>
      <c r="C3046" s="173"/>
      <c r="D3046" s="248"/>
      <c r="E3046" s="137"/>
      <c r="F3046" s="172"/>
      <c r="I3046" s="316"/>
    </row>
    <row r="3047" spans="2:9" ht="15" customHeight="1">
      <c r="B3047" s="81"/>
      <c r="C3047" s="173"/>
      <c r="D3047" s="248"/>
      <c r="E3047" s="137"/>
      <c r="F3047" s="172"/>
      <c r="I3047" s="316"/>
    </row>
    <row r="3048" spans="2:9" ht="15" customHeight="1">
      <c r="B3048" s="81"/>
      <c r="C3048" s="173"/>
      <c r="D3048" s="248"/>
      <c r="E3048" s="137"/>
      <c r="F3048" s="172"/>
      <c r="I3048" s="316"/>
    </row>
    <row r="3049" spans="2:9" ht="15" customHeight="1">
      <c r="B3049" s="81"/>
      <c r="C3049" s="173"/>
      <c r="D3049" s="248"/>
      <c r="E3049" s="137"/>
      <c r="F3049" s="172"/>
      <c r="I3049" s="316"/>
    </row>
    <row r="3050" spans="2:9" ht="15" customHeight="1">
      <c r="B3050" s="81"/>
      <c r="C3050" s="173"/>
      <c r="D3050" s="248"/>
      <c r="E3050" s="137"/>
      <c r="F3050" s="172"/>
      <c r="I3050" s="316"/>
    </row>
    <row r="3051" spans="2:9" ht="15" customHeight="1">
      <c r="B3051" s="81"/>
      <c r="C3051" s="173"/>
      <c r="D3051" s="248"/>
      <c r="E3051" s="137"/>
      <c r="F3051" s="172"/>
      <c r="I3051" s="316"/>
    </row>
    <row r="3052" spans="2:9" ht="15" customHeight="1">
      <c r="B3052" s="81"/>
      <c r="C3052" s="173"/>
      <c r="D3052" s="248"/>
      <c r="E3052" s="137"/>
      <c r="F3052" s="172"/>
      <c r="I3052" s="316"/>
    </row>
    <row r="3053" spans="2:9" ht="15" customHeight="1">
      <c r="B3053" s="81"/>
      <c r="C3053" s="173"/>
      <c r="D3053" s="248"/>
      <c r="E3053" s="137"/>
      <c r="F3053" s="172"/>
      <c r="I3053" s="316"/>
    </row>
    <row r="3054" spans="2:9" ht="15" customHeight="1">
      <c r="B3054" s="81"/>
      <c r="C3054" s="173"/>
      <c r="D3054" s="248"/>
      <c r="E3054" s="137"/>
      <c r="F3054" s="172"/>
      <c r="I3054" s="316"/>
    </row>
    <row r="3055" spans="2:9" ht="15" customHeight="1">
      <c r="B3055" s="81"/>
      <c r="C3055" s="173"/>
      <c r="D3055" s="248"/>
      <c r="E3055" s="137"/>
      <c r="F3055" s="172"/>
      <c r="I3055" s="316"/>
    </row>
    <row r="3056" spans="2:9" ht="15" customHeight="1">
      <c r="B3056" s="81"/>
      <c r="C3056" s="173"/>
      <c r="D3056" s="248"/>
      <c r="E3056" s="137"/>
      <c r="F3056" s="172"/>
      <c r="I3056" s="316"/>
    </row>
    <row r="3057" spans="2:9" ht="15" customHeight="1">
      <c r="B3057" s="81"/>
      <c r="C3057" s="173"/>
      <c r="D3057" s="248"/>
      <c r="E3057" s="137"/>
      <c r="F3057" s="172"/>
      <c r="I3057" s="316"/>
    </row>
    <row r="3058" spans="2:9" ht="15" customHeight="1">
      <c r="B3058" s="81"/>
      <c r="C3058" s="173"/>
      <c r="D3058" s="248"/>
      <c r="E3058" s="137"/>
      <c r="F3058" s="172"/>
      <c r="I3058" s="316"/>
    </row>
    <row r="3059" spans="2:9" ht="15" customHeight="1">
      <c r="B3059" s="81"/>
      <c r="C3059" s="173"/>
      <c r="D3059" s="248"/>
      <c r="E3059" s="137"/>
      <c r="F3059" s="172"/>
      <c r="I3059" s="316"/>
    </row>
    <row r="3060" spans="2:9" ht="15" customHeight="1">
      <c r="B3060" s="81"/>
      <c r="C3060" s="173"/>
      <c r="D3060" s="248"/>
      <c r="E3060" s="137"/>
      <c r="F3060" s="172"/>
      <c r="I3060" s="316"/>
    </row>
    <row r="3061" spans="2:9" ht="15" customHeight="1">
      <c r="B3061" s="81"/>
      <c r="C3061" s="173"/>
      <c r="D3061" s="248"/>
      <c r="E3061" s="137"/>
      <c r="F3061" s="172"/>
      <c r="I3061" s="316"/>
    </row>
    <row r="3062" spans="2:9" ht="15" customHeight="1">
      <c r="B3062" s="81"/>
      <c r="C3062" s="173"/>
      <c r="D3062" s="248"/>
      <c r="E3062" s="137"/>
      <c r="F3062" s="172"/>
      <c r="I3062" s="316"/>
    </row>
    <row r="3063" spans="2:9" ht="15" customHeight="1">
      <c r="B3063" s="81"/>
      <c r="C3063" s="173"/>
      <c r="D3063" s="248"/>
      <c r="E3063" s="137"/>
      <c r="F3063" s="172"/>
      <c r="I3063" s="316"/>
    </row>
    <row r="3064" spans="2:9" ht="15" customHeight="1">
      <c r="B3064" s="81"/>
      <c r="C3064" s="173"/>
      <c r="D3064" s="248"/>
      <c r="E3064" s="137"/>
      <c r="F3064" s="172"/>
      <c r="I3064" s="316"/>
    </row>
    <row r="3065" spans="2:9" ht="15" customHeight="1">
      <c r="B3065" s="81"/>
      <c r="C3065" s="173"/>
      <c r="D3065" s="248"/>
      <c r="E3065" s="137"/>
      <c r="F3065" s="172"/>
      <c r="I3065" s="316"/>
    </row>
    <row r="3066" spans="2:9" ht="15" customHeight="1">
      <c r="B3066" s="81"/>
      <c r="C3066" s="173"/>
      <c r="D3066" s="248"/>
      <c r="E3066" s="137"/>
      <c r="F3066" s="172"/>
      <c r="I3066" s="316"/>
    </row>
    <row r="3067" spans="2:9" ht="15" customHeight="1">
      <c r="B3067" s="81"/>
      <c r="C3067" s="173"/>
      <c r="D3067" s="248"/>
      <c r="E3067" s="137"/>
      <c r="F3067" s="172"/>
      <c r="I3067" s="316"/>
    </row>
    <row r="3068" spans="2:9" ht="15" customHeight="1">
      <c r="B3068" s="81"/>
      <c r="C3068" s="173"/>
      <c r="D3068" s="248"/>
      <c r="E3068" s="137"/>
      <c r="F3068" s="172"/>
      <c r="I3068" s="316"/>
    </row>
    <row r="3069" spans="2:9" ht="15" customHeight="1">
      <c r="B3069" s="81"/>
      <c r="C3069" s="173"/>
      <c r="D3069" s="248"/>
      <c r="E3069" s="137"/>
      <c r="F3069" s="172"/>
      <c r="I3069" s="316"/>
    </row>
    <row r="3070" spans="2:9" ht="15" customHeight="1">
      <c r="B3070" s="81"/>
      <c r="C3070" s="173"/>
      <c r="D3070" s="248"/>
      <c r="E3070" s="137"/>
      <c r="F3070" s="172"/>
      <c r="I3070" s="316"/>
    </row>
    <row r="3071" spans="2:9" ht="15" customHeight="1">
      <c r="B3071" s="81"/>
      <c r="C3071" s="173"/>
      <c r="D3071" s="248"/>
      <c r="E3071" s="137"/>
      <c r="F3071" s="172"/>
      <c r="I3071" s="316"/>
    </row>
    <row r="3072" spans="2:9" ht="15" customHeight="1">
      <c r="B3072" s="81"/>
      <c r="C3072" s="173"/>
      <c r="D3072" s="248"/>
      <c r="E3072" s="137"/>
      <c r="F3072" s="172"/>
      <c r="I3072" s="316"/>
    </row>
    <row r="3073" spans="2:9" ht="15" customHeight="1">
      <c r="B3073" s="81"/>
      <c r="C3073" s="173"/>
      <c r="D3073" s="248"/>
      <c r="E3073" s="137"/>
      <c r="F3073" s="172"/>
      <c r="I3073" s="316"/>
    </row>
    <row r="3074" spans="2:9" ht="15" customHeight="1">
      <c r="B3074" s="81"/>
      <c r="C3074" s="173"/>
      <c r="D3074" s="248"/>
      <c r="E3074" s="137"/>
      <c r="F3074" s="172"/>
      <c r="I3074" s="316"/>
    </row>
    <row r="3075" spans="2:9" ht="15" customHeight="1">
      <c r="B3075" s="81"/>
      <c r="C3075" s="173"/>
      <c r="D3075" s="248"/>
      <c r="E3075" s="137"/>
      <c r="F3075" s="172"/>
      <c r="I3075" s="316"/>
    </row>
    <row r="3076" spans="2:9" ht="15" customHeight="1">
      <c r="B3076" s="81"/>
      <c r="C3076" s="173"/>
      <c r="D3076" s="248"/>
      <c r="E3076" s="137"/>
      <c r="F3076" s="172"/>
      <c r="I3076" s="316"/>
    </row>
    <row r="3077" spans="2:9" ht="15" customHeight="1">
      <c r="B3077" s="81"/>
      <c r="C3077" s="173"/>
      <c r="D3077" s="248"/>
      <c r="E3077" s="137"/>
      <c r="F3077" s="172"/>
      <c r="I3077" s="316"/>
    </row>
    <row r="3078" spans="2:9" ht="15" customHeight="1">
      <c r="B3078" s="81"/>
      <c r="C3078" s="173"/>
      <c r="D3078" s="248"/>
      <c r="E3078" s="137"/>
      <c r="F3078" s="172"/>
      <c r="I3078" s="316"/>
    </row>
    <row r="3079" spans="2:9" ht="15" customHeight="1">
      <c r="B3079" s="81"/>
      <c r="C3079" s="173"/>
      <c r="D3079" s="248"/>
      <c r="E3079" s="137"/>
      <c r="F3079" s="172"/>
      <c r="I3079" s="316"/>
    </row>
    <row r="3080" spans="2:9" ht="15" customHeight="1">
      <c r="B3080" s="81"/>
      <c r="C3080" s="173"/>
      <c r="D3080" s="248"/>
      <c r="E3080" s="137"/>
      <c r="F3080" s="172"/>
      <c r="I3080" s="316"/>
    </row>
    <row r="3081" spans="2:9" ht="15" customHeight="1">
      <c r="B3081" s="81"/>
      <c r="C3081" s="173"/>
      <c r="D3081" s="248"/>
      <c r="E3081" s="137"/>
      <c r="F3081" s="172"/>
      <c r="I3081" s="316"/>
    </row>
    <row r="3082" spans="2:9" ht="15" customHeight="1">
      <c r="B3082" s="81"/>
      <c r="C3082" s="173"/>
      <c r="D3082" s="248"/>
      <c r="E3082" s="137"/>
      <c r="F3082" s="172"/>
      <c r="I3082" s="316"/>
    </row>
    <row r="3083" spans="2:9" ht="15" customHeight="1">
      <c r="B3083" s="81"/>
      <c r="C3083" s="173"/>
      <c r="D3083" s="248"/>
      <c r="E3083" s="137"/>
      <c r="F3083" s="172"/>
      <c r="I3083" s="316"/>
    </row>
    <row r="3084" spans="2:9" ht="15" customHeight="1">
      <c r="B3084" s="81"/>
      <c r="C3084" s="173"/>
      <c r="D3084" s="248"/>
      <c r="E3084" s="137"/>
      <c r="F3084" s="172"/>
      <c r="I3084" s="316"/>
    </row>
    <row r="3085" spans="2:9" ht="15" customHeight="1">
      <c r="B3085" s="81"/>
      <c r="C3085" s="173"/>
      <c r="D3085" s="248"/>
      <c r="E3085" s="137"/>
      <c r="F3085" s="172"/>
      <c r="I3085" s="316"/>
    </row>
    <row r="3086" spans="2:9" ht="15" customHeight="1">
      <c r="B3086" s="81"/>
      <c r="C3086" s="173"/>
      <c r="D3086" s="248"/>
      <c r="E3086" s="137"/>
      <c r="F3086" s="172"/>
      <c r="I3086" s="316"/>
    </row>
    <row r="3087" spans="2:9" ht="15" customHeight="1">
      <c r="B3087" s="81"/>
      <c r="C3087" s="173"/>
      <c r="D3087" s="248"/>
      <c r="E3087" s="137"/>
      <c r="F3087" s="172"/>
      <c r="I3087" s="316"/>
    </row>
    <row r="3088" spans="2:9" ht="15" customHeight="1">
      <c r="B3088" s="81"/>
      <c r="C3088" s="173"/>
      <c r="D3088" s="248"/>
      <c r="E3088" s="137"/>
      <c r="F3088" s="172"/>
      <c r="I3088" s="316"/>
    </row>
    <row r="3089" spans="2:9" ht="15" customHeight="1">
      <c r="B3089" s="81"/>
      <c r="C3089" s="173"/>
      <c r="D3089" s="248"/>
      <c r="E3089" s="137"/>
      <c r="F3089" s="172"/>
      <c r="I3089" s="316"/>
    </row>
    <row r="3090" spans="2:9" ht="15" customHeight="1">
      <c r="B3090" s="81"/>
      <c r="C3090" s="173"/>
      <c r="D3090" s="248"/>
      <c r="E3090" s="137"/>
      <c r="F3090" s="172"/>
      <c r="I3090" s="316"/>
    </row>
    <row r="3091" spans="2:9" ht="15" customHeight="1">
      <c r="B3091" s="81"/>
      <c r="C3091" s="173"/>
      <c r="D3091" s="248"/>
      <c r="E3091" s="137"/>
      <c r="F3091" s="172"/>
      <c r="I3091" s="316"/>
    </row>
    <row r="3092" spans="2:9" ht="15" customHeight="1">
      <c r="B3092" s="81"/>
      <c r="C3092" s="173"/>
      <c r="D3092" s="248"/>
      <c r="E3092" s="137"/>
      <c r="F3092" s="172"/>
      <c r="I3092" s="316"/>
    </row>
    <row r="3093" spans="2:9" ht="15" customHeight="1">
      <c r="B3093" s="81"/>
      <c r="C3093" s="173"/>
      <c r="D3093" s="248"/>
      <c r="E3093" s="137"/>
      <c r="F3093" s="172"/>
      <c r="I3093" s="316"/>
    </row>
    <row r="3094" spans="2:9" ht="15" customHeight="1">
      <c r="B3094" s="81"/>
      <c r="C3094" s="173"/>
      <c r="D3094" s="248"/>
      <c r="E3094" s="137"/>
      <c r="F3094" s="172"/>
      <c r="I3094" s="316"/>
    </row>
    <row r="3095" spans="2:9" ht="15" customHeight="1">
      <c r="B3095" s="81"/>
      <c r="C3095" s="173"/>
      <c r="D3095" s="248"/>
      <c r="E3095" s="137"/>
      <c r="F3095" s="172"/>
      <c r="I3095" s="316"/>
    </row>
    <row r="3096" spans="2:9" ht="15" customHeight="1">
      <c r="B3096" s="81"/>
      <c r="C3096" s="173"/>
      <c r="D3096" s="248"/>
      <c r="E3096" s="137"/>
      <c r="F3096" s="172"/>
      <c r="I3096" s="316"/>
    </row>
    <row r="3097" spans="2:9" ht="15" customHeight="1">
      <c r="B3097" s="81"/>
      <c r="C3097" s="173"/>
      <c r="D3097" s="248"/>
      <c r="E3097" s="137"/>
      <c r="F3097" s="172"/>
      <c r="I3097" s="316"/>
    </row>
    <row r="3098" spans="2:9" ht="15" customHeight="1">
      <c r="B3098" s="81"/>
      <c r="C3098" s="173"/>
      <c r="D3098" s="248"/>
      <c r="E3098" s="137"/>
      <c r="F3098" s="172"/>
      <c r="I3098" s="316"/>
    </row>
    <row r="3099" spans="2:9" ht="15" customHeight="1">
      <c r="B3099" s="81"/>
      <c r="C3099" s="173"/>
      <c r="D3099" s="248"/>
      <c r="E3099" s="137"/>
      <c r="F3099" s="172"/>
      <c r="I3099" s="316"/>
    </row>
    <row r="3100" spans="2:9" ht="15" customHeight="1">
      <c r="B3100" s="81"/>
      <c r="C3100" s="173"/>
      <c r="D3100" s="248"/>
      <c r="E3100" s="137"/>
      <c r="F3100" s="172"/>
      <c r="I3100" s="316"/>
    </row>
    <row r="3101" spans="2:9" ht="15" customHeight="1">
      <c r="B3101" s="81"/>
      <c r="C3101" s="173"/>
      <c r="D3101" s="248"/>
      <c r="E3101" s="137"/>
      <c r="F3101" s="172"/>
      <c r="I3101" s="316"/>
    </row>
    <row r="3102" spans="2:9" ht="15" customHeight="1">
      <c r="B3102" s="81"/>
      <c r="C3102" s="173"/>
      <c r="D3102" s="248"/>
      <c r="E3102" s="137"/>
      <c r="F3102" s="172"/>
      <c r="I3102" s="316"/>
    </row>
    <row r="3103" spans="2:9" ht="15" customHeight="1">
      <c r="B3103" s="81"/>
      <c r="C3103" s="173"/>
      <c r="D3103" s="248"/>
      <c r="E3103" s="137"/>
      <c r="F3103" s="172"/>
      <c r="I3103" s="316"/>
    </row>
    <row r="3104" spans="2:9" ht="15" customHeight="1">
      <c r="B3104" s="81"/>
      <c r="C3104" s="173"/>
      <c r="D3104" s="248"/>
      <c r="E3104" s="137"/>
      <c r="F3104" s="172"/>
      <c r="I3104" s="316"/>
    </row>
    <row r="3105" spans="2:9" ht="15" customHeight="1">
      <c r="B3105" s="81"/>
      <c r="C3105" s="173"/>
      <c r="D3105" s="248"/>
      <c r="E3105" s="137"/>
      <c r="F3105" s="172"/>
      <c r="I3105" s="316"/>
    </row>
    <row r="3106" spans="2:9" ht="15" customHeight="1">
      <c r="B3106" s="81"/>
      <c r="C3106" s="173"/>
      <c r="D3106" s="248"/>
      <c r="E3106" s="137"/>
      <c r="F3106" s="172"/>
      <c r="I3106" s="316"/>
    </row>
    <row r="3107" spans="2:9" ht="15" customHeight="1">
      <c r="B3107" s="81"/>
      <c r="C3107" s="173"/>
      <c r="D3107" s="248"/>
      <c r="E3107" s="137"/>
      <c r="F3107" s="172"/>
      <c r="I3107" s="316"/>
    </row>
    <row r="3108" spans="2:9" ht="15" customHeight="1">
      <c r="B3108" s="81"/>
      <c r="C3108" s="173"/>
      <c r="D3108" s="248"/>
      <c r="E3108" s="137"/>
      <c r="F3108" s="172"/>
      <c r="I3108" s="316"/>
    </row>
    <row r="3109" spans="2:9" ht="15" customHeight="1">
      <c r="B3109" s="81"/>
      <c r="C3109" s="173"/>
      <c r="D3109" s="248"/>
      <c r="E3109" s="137"/>
      <c r="F3109" s="172"/>
      <c r="I3109" s="316"/>
    </row>
    <row r="3110" spans="2:9" ht="15" customHeight="1">
      <c r="B3110" s="81"/>
      <c r="C3110" s="173"/>
      <c r="D3110" s="248"/>
      <c r="E3110" s="137"/>
      <c r="F3110" s="172"/>
      <c r="I3110" s="316"/>
    </row>
    <row r="3111" spans="2:9" ht="15" customHeight="1">
      <c r="B3111" s="81"/>
      <c r="C3111" s="173"/>
      <c r="D3111" s="248"/>
      <c r="E3111" s="137"/>
      <c r="F3111" s="172"/>
      <c r="I3111" s="316"/>
    </row>
    <row r="3112" spans="2:9" ht="15" customHeight="1">
      <c r="B3112" s="81"/>
      <c r="C3112" s="173"/>
      <c r="D3112" s="248"/>
      <c r="E3112" s="137"/>
      <c r="F3112" s="172"/>
      <c r="I3112" s="316"/>
    </row>
    <row r="3113" spans="2:9" ht="15" customHeight="1">
      <c r="B3113" s="81"/>
      <c r="C3113" s="173"/>
      <c r="D3113" s="248"/>
      <c r="E3113" s="137"/>
      <c r="F3113" s="172"/>
      <c r="I3113" s="316"/>
    </row>
    <row r="3114" spans="2:9" ht="15" customHeight="1">
      <c r="B3114" s="81"/>
      <c r="C3114" s="173"/>
      <c r="D3114" s="248"/>
      <c r="E3114" s="137"/>
      <c r="F3114" s="172"/>
      <c r="I3114" s="316"/>
    </row>
    <row r="3115" spans="2:9" ht="15" customHeight="1">
      <c r="B3115" s="81"/>
      <c r="C3115" s="173"/>
      <c r="D3115" s="248"/>
      <c r="E3115" s="137"/>
      <c r="F3115" s="172"/>
      <c r="I3115" s="316"/>
    </row>
    <row r="3116" spans="2:9" ht="15" customHeight="1">
      <c r="B3116" s="81"/>
      <c r="C3116" s="173"/>
      <c r="D3116" s="248"/>
      <c r="E3116" s="137"/>
      <c r="F3116" s="172"/>
      <c r="I3116" s="316"/>
    </row>
    <row r="3117" spans="2:9" ht="15" customHeight="1">
      <c r="B3117" s="81"/>
      <c r="C3117" s="173"/>
      <c r="D3117" s="248"/>
      <c r="E3117" s="137"/>
      <c r="F3117" s="172"/>
      <c r="I3117" s="316"/>
    </row>
    <row r="3118" spans="2:9" ht="15" customHeight="1">
      <c r="B3118" s="81"/>
      <c r="C3118" s="173"/>
      <c r="D3118" s="248"/>
      <c r="E3118" s="137"/>
      <c r="F3118" s="172"/>
      <c r="I3118" s="316"/>
    </row>
    <row r="3119" spans="2:9" ht="15" customHeight="1">
      <c r="B3119" s="81"/>
      <c r="C3119" s="173"/>
      <c r="D3119" s="248"/>
      <c r="E3119" s="137"/>
      <c r="F3119" s="172"/>
      <c r="I3119" s="316"/>
    </row>
    <row r="3120" spans="2:9" ht="15" customHeight="1">
      <c r="B3120" s="81"/>
      <c r="C3120" s="173"/>
      <c r="D3120" s="248"/>
      <c r="E3120" s="137"/>
      <c r="F3120" s="172"/>
      <c r="I3120" s="316"/>
    </row>
    <row r="3121" spans="2:9" ht="15" customHeight="1">
      <c r="B3121" s="81"/>
      <c r="C3121" s="173"/>
      <c r="D3121" s="248"/>
      <c r="E3121" s="137"/>
      <c r="F3121" s="172"/>
      <c r="I3121" s="316"/>
    </row>
    <row r="3122" spans="2:9" ht="15" customHeight="1">
      <c r="B3122" s="81"/>
      <c r="C3122" s="173"/>
      <c r="D3122" s="248"/>
      <c r="E3122" s="137"/>
      <c r="F3122" s="172"/>
      <c r="I3122" s="316"/>
    </row>
    <row r="3123" spans="2:9" ht="15" customHeight="1">
      <c r="B3123" s="81"/>
      <c r="C3123" s="173"/>
      <c r="D3123" s="248"/>
      <c r="E3123" s="137"/>
      <c r="F3123" s="172"/>
      <c r="I3123" s="316"/>
    </row>
    <row r="3124" spans="2:9" ht="15" customHeight="1">
      <c r="B3124" s="81"/>
      <c r="C3124" s="173"/>
      <c r="D3124" s="248"/>
      <c r="E3124" s="137"/>
      <c r="F3124" s="172"/>
      <c r="I3124" s="316"/>
    </row>
    <row r="3125" spans="2:9" ht="15" customHeight="1">
      <c r="B3125" s="81"/>
      <c r="C3125" s="173"/>
      <c r="D3125" s="248"/>
      <c r="E3125" s="137"/>
      <c r="F3125" s="172"/>
      <c r="I3125" s="316"/>
    </row>
    <row r="3126" spans="2:9" ht="15" customHeight="1">
      <c r="B3126" s="81"/>
      <c r="C3126" s="173"/>
      <c r="D3126" s="248"/>
      <c r="E3126" s="137"/>
      <c r="F3126" s="172"/>
      <c r="I3126" s="316"/>
    </row>
    <row r="3127" spans="2:9" ht="15" customHeight="1">
      <c r="B3127" s="81"/>
      <c r="C3127" s="173"/>
      <c r="D3127" s="248"/>
      <c r="E3127" s="137"/>
      <c r="F3127" s="172"/>
      <c r="I3127" s="316"/>
    </row>
    <row r="3128" spans="2:9" ht="15" customHeight="1">
      <c r="B3128" s="81"/>
      <c r="C3128" s="173"/>
      <c r="D3128" s="248"/>
      <c r="E3128" s="137"/>
      <c r="F3128" s="172"/>
      <c r="I3128" s="316"/>
    </row>
    <row r="3129" spans="2:9" ht="15" customHeight="1">
      <c r="B3129" s="81"/>
      <c r="C3129" s="173"/>
      <c r="D3129" s="248"/>
      <c r="E3129" s="137"/>
      <c r="F3129" s="172"/>
      <c r="I3129" s="316"/>
    </row>
    <row r="3130" spans="2:9" ht="15" customHeight="1">
      <c r="B3130" s="81"/>
      <c r="C3130" s="173"/>
      <c r="D3130" s="248"/>
      <c r="E3130" s="137"/>
      <c r="F3130" s="172"/>
      <c r="I3130" s="316"/>
    </row>
    <row r="3131" spans="2:9" ht="15" customHeight="1">
      <c r="B3131" s="81"/>
      <c r="C3131" s="173"/>
      <c r="D3131" s="248"/>
      <c r="E3131" s="137"/>
      <c r="F3131" s="172"/>
      <c r="I3131" s="316"/>
    </row>
    <row r="3132" spans="2:9" ht="15" customHeight="1">
      <c r="B3132" s="81"/>
      <c r="C3132" s="173"/>
      <c r="D3132" s="248"/>
      <c r="E3132" s="137"/>
      <c r="F3132" s="172"/>
      <c r="I3132" s="316"/>
    </row>
    <row r="3133" spans="2:9" ht="15" customHeight="1">
      <c r="B3133" s="81"/>
      <c r="C3133" s="173"/>
      <c r="D3133" s="248"/>
      <c r="E3133" s="137"/>
      <c r="F3133" s="172"/>
      <c r="I3133" s="316"/>
    </row>
    <row r="3134" spans="2:9" ht="15" customHeight="1">
      <c r="B3134" s="81"/>
      <c r="C3134" s="173"/>
      <c r="D3134" s="248"/>
      <c r="E3134" s="137"/>
      <c r="F3134" s="172"/>
      <c r="I3134" s="316"/>
    </row>
    <row r="3135" spans="2:9" ht="15" customHeight="1">
      <c r="B3135" s="81"/>
      <c r="C3135" s="173"/>
      <c r="D3135" s="248"/>
      <c r="E3135" s="137"/>
      <c r="F3135" s="172"/>
      <c r="I3135" s="316"/>
    </row>
    <row r="3136" spans="2:9" ht="15" customHeight="1">
      <c r="B3136" s="81"/>
      <c r="C3136" s="173"/>
      <c r="D3136" s="248"/>
      <c r="E3136" s="137"/>
      <c r="F3136" s="172"/>
      <c r="I3136" s="316"/>
    </row>
    <row r="3137" spans="2:9" ht="15" customHeight="1">
      <c r="B3137" s="81"/>
      <c r="C3137" s="173"/>
      <c r="D3137" s="248"/>
      <c r="E3137" s="137"/>
      <c r="F3137" s="172"/>
      <c r="I3137" s="316"/>
    </row>
    <row r="3138" spans="2:9" ht="15" customHeight="1">
      <c r="B3138" s="81"/>
      <c r="C3138" s="173"/>
      <c r="D3138" s="248"/>
      <c r="E3138" s="137"/>
      <c r="F3138" s="172"/>
      <c r="I3138" s="316"/>
    </row>
    <row r="3139" spans="2:9" ht="15" customHeight="1">
      <c r="B3139" s="81"/>
      <c r="C3139" s="173"/>
      <c r="D3139" s="248"/>
      <c r="E3139" s="137"/>
      <c r="F3139" s="172"/>
      <c r="I3139" s="316"/>
    </row>
    <row r="3140" spans="2:9" ht="15" customHeight="1">
      <c r="B3140" s="81"/>
      <c r="C3140" s="173"/>
      <c r="D3140" s="248"/>
      <c r="E3140" s="137"/>
      <c r="F3140" s="172"/>
      <c r="I3140" s="316"/>
    </row>
    <row r="3141" spans="2:9" ht="15" customHeight="1">
      <c r="B3141" s="81"/>
      <c r="C3141" s="173"/>
      <c r="D3141" s="248"/>
      <c r="E3141" s="137"/>
      <c r="F3141" s="172"/>
      <c r="I3141" s="316"/>
    </row>
    <row r="3142" spans="2:9" ht="15" customHeight="1">
      <c r="B3142" s="81"/>
      <c r="C3142" s="173"/>
      <c r="D3142" s="248"/>
      <c r="E3142" s="137"/>
      <c r="F3142" s="172"/>
      <c r="I3142" s="316"/>
    </row>
    <row r="3143" spans="2:9" ht="15" customHeight="1">
      <c r="B3143" s="81"/>
      <c r="C3143" s="173"/>
      <c r="D3143" s="248"/>
      <c r="E3143" s="137"/>
      <c r="F3143" s="172"/>
      <c r="I3143" s="316"/>
    </row>
    <row r="3144" spans="2:9" ht="15" customHeight="1">
      <c r="B3144" s="81"/>
      <c r="C3144" s="173"/>
      <c r="D3144" s="248"/>
      <c r="E3144" s="137"/>
      <c r="F3144" s="172"/>
      <c r="I3144" s="316"/>
    </row>
    <row r="3145" spans="2:9" ht="15" customHeight="1">
      <c r="B3145" s="81"/>
      <c r="C3145" s="173"/>
      <c r="D3145" s="248"/>
      <c r="E3145" s="137"/>
      <c r="F3145" s="172"/>
      <c r="I3145" s="316"/>
    </row>
    <row r="3146" spans="2:9" ht="15" customHeight="1">
      <c r="B3146" s="81"/>
      <c r="C3146" s="173"/>
      <c r="D3146" s="248"/>
      <c r="E3146" s="137"/>
      <c r="F3146" s="172"/>
      <c r="I3146" s="316"/>
    </row>
    <row r="3147" spans="2:9" ht="15" customHeight="1">
      <c r="B3147" s="81"/>
      <c r="C3147" s="173"/>
      <c r="D3147" s="248"/>
      <c r="E3147" s="137"/>
      <c r="F3147" s="172"/>
      <c r="I3147" s="316"/>
    </row>
    <row r="3148" spans="2:9" ht="15" customHeight="1">
      <c r="B3148" s="81"/>
      <c r="C3148" s="173"/>
      <c r="D3148" s="248"/>
      <c r="E3148" s="137"/>
      <c r="F3148" s="172"/>
      <c r="I3148" s="316"/>
    </row>
    <row r="3149" spans="2:9" ht="15" customHeight="1">
      <c r="B3149" s="81"/>
      <c r="C3149" s="173"/>
      <c r="D3149" s="248"/>
      <c r="E3149" s="137"/>
      <c r="F3149" s="172"/>
      <c r="I3149" s="316"/>
    </row>
    <row r="3150" spans="2:9" ht="15" customHeight="1">
      <c r="B3150" s="81"/>
      <c r="C3150" s="173"/>
      <c r="D3150" s="248"/>
      <c r="E3150" s="137"/>
      <c r="F3150" s="172"/>
      <c r="I3150" s="316"/>
    </row>
    <row r="3151" spans="2:9" ht="15" customHeight="1">
      <c r="B3151" s="81"/>
      <c r="C3151" s="173"/>
      <c r="D3151" s="248"/>
      <c r="E3151" s="137"/>
      <c r="F3151" s="172"/>
      <c r="I3151" s="316"/>
    </row>
    <row r="3152" spans="2:9" ht="15" customHeight="1">
      <c r="B3152" s="81"/>
      <c r="C3152" s="173"/>
      <c r="D3152" s="248"/>
      <c r="E3152" s="137"/>
      <c r="F3152" s="172"/>
      <c r="I3152" s="316"/>
    </row>
    <row r="3153" spans="2:9" ht="15" customHeight="1">
      <c r="B3153" s="81"/>
      <c r="C3153" s="173"/>
      <c r="D3153" s="248"/>
      <c r="E3153" s="137"/>
      <c r="F3153" s="172"/>
      <c r="I3153" s="316"/>
    </row>
    <row r="3154" spans="2:9" ht="15" customHeight="1">
      <c r="B3154" s="81"/>
      <c r="C3154" s="173"/>
      <c r="D3154" s="248"/>
      <c r="E3154" s="137"/>
      <c r="F3154" s="172"/>
      <c r="I3154" s="316"/>
    </row>
    <row r="3155" spans="2:9" ht="15" customHeight="1">
      <c r="B3155" s="81"/>
      <c r="C3155" s="173"/>
      <c r="D3155" s="248"/>
      <c r="E3155" s="137"/>
      <c r="F3155" s="172"/>
      <c r="I3155" s="316"/>
    </row>
    <row r="3156" spans="2:9" ht="15" customHeight="1">
      <c r="B3156" s="81"/>
      <c r="C3156" s="173"/>
      <c r="D3156" s="248"/>
      <c r="E3156" s="137"/>
      <c r="F3156" s="172"/>
      <c r="I3156" s="316"/>
    </row>
    <row r="3157" spans="2:9" ht="15" customHeight="1">
      <c r="B3157" s="81"/>
      <c r="C3157" s="173"/>
      <c r="D3157" s="248"/>
      <c r="E3157" s="137"/>
      <c r="F3157" s="172"/>
      <c r="I3157" s="316"/>
    </row>
    <row r="3158" spans="2:9" ht="15" customHeight="1">
      <c r="B3158" s="81"/>
      <c r="C3158" s="173"/>
      <c r="D3158" s="248"/>
      <c r="E3158" s="137"/>
      <c r="F3158" s="172"/>
      <c r="I3158" s="316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8">
    <mergeCell ref="B2954:F2954"/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I1595:I1599"/>
    <mergeCell ref="I719:I724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1325:I1326"/>
    <mergeCell ref="I348:I349"/>
    <mergeCell ref="I547:I550"/>
    <mergeCell ref="I959:I960"/>
    <mergeCell ref="I1322:I1324"/>
    <mergeCell ref="B1299:F1300"/>
    <mergeCell ref="I975:I976"/>
    <mergeCell ref="I1032:I1034"/>
    <mergeCell ref="I1068:I1073"/>
    <mergeCell ref="I1157:I1158"/>
    <mergeCell ref="I1227:I1228"/>
    <mergeCell ref="I1239:I1243"/>
    <mergeCell ref="I979:I984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G1:G2"/>
    <mergeCell ref="H1:H2"/>
    <mergeCell ref="I331:I332"/>
    <mergeCell ref="B520:F520"/>
    <mergeCell ref="I818:I822"/>
    <mergeCell ref="C692:D692"/>
    <mergeCell ref="B433:F433"/>
    <mergeCell ref="I451:I452"/>
    <mergeCell ref="I459:I463"/>
    <mergeCell ref="B2949:F2949"/>
    <mergeCell ref="B2933:F2933"/>
    <mergeCell ref="I2879:I2883"/>
    <mergeCell ref="B2859:F2860"/>
    <mergeCell ref="B871:F871"/>
    <mergeCell ref="B1408:F1408"/>
    <mergeCell ref="B1388:F1388"/>
    <mergeCell ref="B1377:F1378"/>
    <mergeCell ref="B1103:F1104"/>
    <mergeCell ref="B1129:F1129"/>
    <mergeCell ref="B1040:F1040"/>
    <mergeCell ref="B1149:F1149"/>
    <mergeCell ref="I2949:I2951"/>
    <mergeCell ref="B780:F781"/>
    <mergeCell ref="I378:I380"/>
    <mergeCell ref="B368:F368"/>
    <mergeCell ref="B353:F353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886:F886"/>
  </mergeCells>
  <phoneticPr fontId="2" type="noConversion"/>
  <conditionalFormatting sqref="F1:F2428">
    <cfRule type="cellIs" dxfId="28" priority="839" operator="lessThan">
      <formula>0</formula>
    </cfRule>
  </conditionalFormatting>
  <conditionalFormatting sqref="F2430:F2448">
    <cfRule type="cellIs" dxfId="27" priority="819" operator="lessThan">
      <formula>0</formula>
    </cfRule>
  </conditionalFormatting>
  <conditionalFormatting sqref="F2450:F2688">
    <cfRule type="cellIs" dxfId="26" priority="775" operator="lessThan">
      <formula>0</formula>
    </cfRule>
  </conditionalFormatting>
  <conditionalFormatting sqref="F2690:F2711">
    <cfRule type="cellIs" dxfId="25" priority="720" operator="lessThan">
      <formula>0</formula>
    </cfRule>
  </conditionalFormatting>
  <conditionalFormatting sqref="F2714:F2773">
    <cfRule type="cellIs" dxfId="24" priority="540" operator="lessThan">
      <formula>0</formula>
    </cfRule>
  </conditionalFormatting>
  <conditionalFormatting sqref="F2775:F2858">
    <cfRule type="cellIs" dxfId="23" priority="297" operator="lessThan">
      <formula>0</formula>
    </cfRule>
  </conditionalFormatting>
  <conditionalFormatting sqref="F2861:F2863">
    <cfRule type="cellIs" dxfId="22" priority="285" operator="lessThan">
      <formula>0</formula>
    </cfRule>
  </conditionalFormatting>
  <conditionalFormatting sqref="F2865:F2932">
    <cfRule type="cellIs" dxfId="21" priority="57" operator="lessThan">
      <formula>0</formula>
    </cfRule>
  </conditionalFormatting>
  <conditionalFormatting sqref="F2935:F2944 F2967:F1048576">
    <cfRule type="cellIs" dxfId="20" priority="24" operator="lessThan">
      <formula>0</formula>
    </cfRule>
  </conditionalFormatting>
  <conditionalFormatting sqref="F2945">
    <cfRule type="cellIs" dxfId="19" priority="23" operator="lessThan">
      <formula>0</formula>
    </cfRule>
  </conditionalFormatting>
  <conditionalFormatting sqref="F2946">
    <cfRule type="cellIs" dxfId="18" priority="22" operator="lessThan">
      <formula>0</formula>
    </cfRule>
  </conditionalFormatting>
  <conditionalFormatting sqref="F2947">
    <cfRule type="cellIs" dxfId="17" priority="21" operator="lessThan">
      <formula>0</formula>
    </cfRule>
  </conditionalFormatting>
  <conditionalFormatting sqref="F2948">
    <cfRule type="cellIs" dxfId="16" priority="19" operator="lessThan">
      <formula>0</formula>
    </cfRule>
  </conditionalFormatting>
  <conditionalFormatting sqref="F2950">
    <cfRule type="cellIs" dxfId="15" priority="18" operator="lessThan">
      <formula>0</formula>
    </cfRule>
  </conditionalFormatting>
  <conditionalFormatting sqref="F2951">
    <cfRule type="cellIs" dxfId="14" priority="17" operator="lessThan">
      <formula>0</formula>
    </cfRule>
  </conditionalFormatting>
  <conditionalFormatting sqref="F2952">
    <cfRule type="cellIs" dxfId="13" priority="16" operator="lessThan">
      <formula>0</formula>
    </cfRule>
  </conditionalFormatting>
  <conditionalFormatting sqref="F2953">
    <cfRule type="cellIs" dxfId="12" priority="15" operator="lessThan">
      <formula>0</formula>
    </cfRule>
  </conditionalFormatting>
  <conditionalFormatting sqref="F2955">
    <cfRule type="cellIs" dxfId="11" priority="13" operator="lessThan">
      <formula>0</formula>
    </cfRule>
  </conditionalFormatting>
  <conditionalFormatting sqref="F2956">
    <cfRule type="cellIs" dxfId="10" priority="12" operator="lessThan">
      <formula>0</formula>
    </cfRule>
  </conditionalFormatting>
  <conditionalFormatting sqref="F2957">
    <cfRule type="cellIs" dxfId="9" priority="11" operator="lessThan">
      <formula>0</formula>
    </cfRule>
  </conditionalFormatting>
  <conditionalFormatting sqref="F2958">
    <cfRule type="cellIs" dxfId="8" priority="10" operator="lessThan">
      <formula>0</formula>
    </cfRule>
  </conditionalFormatting>
  <conditionalFormatting sqref="F2959">
    <cfRule type="cellIs" dxfId="7" priority="9" operator="lessThan">
      <formula>0</formula>
    </cfRule>
  </conditionalFormatting>
  <conditionalFormatting sqref="F2960">
    <cfRule type="cellIs" dxfId="6" priority="7" operator="lessThan">
      <formula>0</formula>
    </cfRule>
  </conditionalFormatting>
  <conditionalFormatting sqref="F2961">
    <cfRule type="cellIs" dxfId="5" priority="6" operator="lessThan">
      <formula>0</formula>
    </cfRule>
  </conditionalFormatting>
  <conditionalFormatting sqref="F2962">
    <cfRule type="cellIs" dxfId="4" priority="5" operator="lessThan">
      <formula>0</formula>
    </cfRule>
  </conditionalFormatting>
  <conditionalFormatting sqref="F2963">
    <cfRule type="cellIs" dxfId="3" priority="4" operator="lessThan">
      <formula>0</formula>
    </cfRule>
  </conditionalFormatting>
  <conditionalFormatting sqref="F2964">
    <cfRule type="cellIs" dxfId="2" priority="3" operator="lessThan">
      <formula>0</formula>
    </cfRule>
  </conditionalFormatting>
  <conditionalFormatting sqref="F2965">
    <cfRule type="cellIs" dxfId="1" priority="2" operator="lessThan">
      <formula>0</formula>
    </cfRule>
  </conditionalFormatting>
  <conditionalFormatting sqref="F2966">
    <cfRule type="cellIs" dxfId="0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">
    <tabColor indexed="17"/>
    <pageSetUpPr fitToPage="1"/>
  </sheetPr>
  <dimension ref="A1:IV139"/>
  <sheetViews>
    <sheetView showGridLines="0" zoomScaleNormal="100" workbookViewId="0">
      <selection activeCell="F113" sqref="F113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168</v>
      </c>
      <c r="B36" s="552">
        <v>2342.6999999999998</v>
      </c>
      <c r="C36" s="552">
        <f>'Pb 가격및재고'!N6336</f>
        <v>2299.9</v>
      </c>
      <c r="D36" s="552">
        <f>'Pb 가격및재고'!N6360</f>
        <v>2359.478260869565</v>
      </c>
      <c r="E36" s="552">
        <v>2396.7399999999998</v>
      </c>
      <c r="F36" s="552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52">
        <v>1988.1</v>
      </c>
      <c r="L36" s="503">
        <v>2099.3863636363635</v>
      </c>
      <c r="M36" s="552">
        <v>2212.4749999999999</v>
      </c>
      <c r="N36" s="553">
        <f>AVERAGE(B36:M36)</f>
        <v>2153.3291353754939</v>
      </c>
    </row>
    <row r="37" spans="1:256" ht="15" customHeight="1">
      <c r="A37" s="58" t="s">
        <v>169</v>
      </c>
      <c r="B37" s="557">
        <v>2208.1666666666702</v>
      </c>
      <c r="C37" s="517">
        <v>2098.9</v>
      </c>
      <c r="D37" s="517">
        <v>2114.782608695652</v>
      </c>
      <c r="E37" s="478">
        <v>2149.1388888888887</v>
      </c>
      <c r="F37" s="517"/>
      <c r="G37" s="400"/>
      <c r="H37" s="400"/>
      <c r="I37" s="400"/>
      <c r="J37" s="544"/>
      <c r="K37" s="517"/>
      <c r="L37" s="544"/>
      <c r="M37" s="554"/>
      <c r="N37" s="389">
        <f>AVERAGE(B37:M37)</f>
        <v>2142.747041062803</v>
      </c>
    </row>
    <row r="38" spans="1:256" s="57" customFormat="1" ht="15" customHeight="1">
      <c r="A38" s="61" t="s">
        <v>170</v>
      </c>
      <c r="B38" s="556">
        <f>B37-M36</f>
        <v>-4.308333333329756</v>
      </c>
      <c r="C38" s="556">
        <f>C37-B37</f>
        <v>-109.26666666667006</v>
      </c>
      <c r="D38" s="556">
        <f>D37-C37</f>
        <v>15.882608695651925</v>
      </c>
      <c r="E38" s="558">
        <f>E37-D37</f>
        <v>34.356280193236671</v>
      </c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52">
        <v>1205.6600000000001</v>
      </c>
      <c r="C59" s="552">
        <v>1210.04</v>
      </c>
      <c r="D59" s="552">
        <v>1232.94</v>
      </c>
      <c r="E59" s="552">
        <v>1244.3699999999999</v>
      </c>
      <c r="F59" s="552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52">
        <v>1440.59</v>
      </c>
      <c r="L59" s="503">
        <v>1377.42</v>
      </c>
      <c r="M59" s="552">
        <v>1308.8900000000001</v>
      </c>
      <c r="N59" s="559">
        <f>AVERAGE(B59:M59)</f>
        <v>1304.0575000000001</v>
      </c>
    </row>
    <row r="60" spans="1:15" ht="15" customHeight="1">
      <c r="A60" s="58" t="s">
        <v>169</v>
      </c>
      <c r="B60" s="557">
        <v>1259.42</v>
      </c>
      <c r="C60" s="517">
        <v>1283.1400000000001</v>
      </c>
      <c r="D60" s="517">
        <v>1318.48</v>
      </c>
      <c r="E60" s="478">
        <v>1332.9</v>
      </c>
      <c r="F60" s="517"/>
      <c r="G60" s="400"/>
      <c r="H60" s="400"/>
      <c r="I60" s="400"/>
      <c r="J60" s="544"/>
      <c r="K60" s="517"/>
      <c r="L60" s="544"/>
      <c r="M60" s="554"/>
      <c r="N60" s="389">
        <f>AVERAGE(B60:M60)</f>
        <v>1298.4850000000001</v>
      </c>
    </row>
    <row r="61" spans="1:15" ht="15" customHeight="1">
      <c r="A61" s="504" t="s">
        <v>180</v>
      </c>
      <c r="B61" s="556">
        <f>B60-M59</f>
        <v>-49.470000000000027</v>
      </c>
      <c r="C61" s="560">
        <f>C60-B60</f>
        <v>23.720000000000027</v>
      </c>
      <c r="D61" s="556">
        <f>D60-C60</f>
        <v>35.339999999999918</v>
      </c>
      <c r="E61" s="558">
        <f>E60-D60</f>
        <v>14.420000000000073</v>
      </c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182</v>
      </c>
      <c r="D64" s="56" t="s">
        <v>183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184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52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24">
        <v>1296.22</v>
      </c>
      <c r="N82" s="559">
        <f>AVERAGE(B82:M82)</f>
        <v>1291.4466666666667</v>
      </c>
    </row>
    <row r="83" spans="1:18" ht="15" customHeight="1">
      <c r="A83" s="58" t="s">
        <v>169</v>
      </c>
      <c r="B83" s="557">
        <v>1247.25</v>
      </c>
      <c r="C83" s="517">
        <v>1270.74</v>
      </c>
      <c r="D83" s="517">
        <v>1305.73</v>
      </c>
      <c r="E83" s="478">
        <v>1320.01</v>
      </c>
      <c r="F83" s="517"/>
      <c r="G83" s="400"/>
      <c r="H83" s="400"/>
      <c r="I83" s="400"/>
      <c r="J83" s="544"/>
      <c r="K83" s="517"/>
      <c r="L83" s="544"/>
      <c r="M83" s="554"/>
      <c r="N83" s="389">
        <f>AVERAGE(B83:M83)</f>
        <v>1285.9324999999999</v>
      </c>
    </row>
    <row r="84" spans="1:18" ht="15" customHeight="1">
      <c r="A84" s="370" t="s">
        <v>170</v>
      </c>
      <c r="B84" s="556">
        <f>B83-M82</f>
        <v>-48.970000000000027</v>
      </c>
      <c r="C84" s="560">
        <f>C83-B83</f>
        <v>23.490000000000009</v>
      </c>
      <c r="D84" s="556">
        <f>D83-C83</f>
        <v>34.990000000000009</v>
      </c>
      <c r="E84" s="558">
        <f>E83-D83</f>
        <v>14.279999999999973</v>
      </c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182</v>
      </c>
      <c r="D87" s="56" t="s">
        <v>183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184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52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24">
        <v>1371.13</v>
      </c>
      <c r="N92" s="559">
        <f>AVERAGE(B92:M92)</f>
        <v>1357.7225000000001</v>
      </c>
    </row>
    <row r="93" spans="1:18" ht="15" customHeight="1">
      <c r="A93" s="58" t="s">
        <v>169</v>
      </c>
      <c r="B93" s="557">
        <v>1342.37</v>
      </c>
      <c r="C93" s="517">
        <v>1361.65</v>
      </c>
      <c r="D93" s="517">
        <v>1398.5</v>
      </c>
      <c r="E93" s="478">
        <v>1446.41</v>
      </c>
      <c r="F93" s="517"/>
      <c r="G93" s="400"/>
      <c r="H93" s="400"/>
      <c r="I93" s="400"/>
      <c r="J93" s="544"/>
      <c r="K93" s="517"/>
      <c r="L93" s="544"/>
      <c r="M93" s="554"/>
      <c r="N93" s="389">
        <f>AVERAGE(B93:M93)</f>
        <v>1387.2325000000001</v>
      </c>
    </row>
    <row r="94" spans="1:18" ht="15" customHeight="1">
      <c r="A94" s="370" t="s">
        <v>170</v>
      </c>
      <c r="B94" s="556">
        <f>B93-M92</f>
        <v>-28.760000000000218</v>
      </c>
      <c r="C94" s="560">
        <f>C93-B93</f>
        <v>19.2800000000002</v>
      </c>
      <c r="D94" s="556">
        <f>D93-C93</f>
        <v>36.849999999999909</v>
      </c>
      <c r="E94" s="558">
        <f>E93-D93</f>
        <v>47.910000000000082</v>
      </c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24">
        <v>24099</v>
      </c>
      <c r="N110" s="559">
        <f>AVERAGE(B110:M110)</f>
        <v>31383.393056653495</v>
      </c>
    </row>
    <row r="111" spans="1:17" ht="15" customHeight="1">
      <c r="A111" s="58" t="s">
        <v>169</v>
      </c>
      <c r="B111" s="557">
        <v>28080.714285714301</v>
      </c>
      <c r="C111" s="517">
        <v>27069.5</v>
      </c>
      <c r="D111" s="517">
        <f>'Sn 가격및재고'!G2928</f>
        <v>24014.347826086956</v>
      </c>
      <c r="E111" s="478">
        <v>25886.111111111109</v>
      </c>
      <c r="F111" s="517"/>
      <c r="G111" s="400"/>
      <c r="H111" s="400"/>
      <c r="I111" s="400"/>
      <c r="J111" s="544"/>
      <c r="K111" s="517"/>
      <c r="L111" s="544"/>
      <c r="M111" s="554"/>
      <c r="N111" s="389">
        <f>AVERAGE(B111:M111)</f>
        <v>26262.668305728093</v>
      </c>
    </row>
    <row r="112" spans="1:17" ht="15" customHeight="1">
      <c r="A112" s="61" t="s">
        <v>170</v>
      </c>
      <c r="B112" s="556">
        <f>B111-M110</f>
        <v>3981.7142857143008</v>
      </c>
      <c r="C112" s="556">
        <f>C111-B111</f>
        <v>-1011.2142857143008</v>
      </c>
      <c r="D112" s="556">
        <f>D111-C111</f>
        <v>-3055.152173913044</v>
      </c>
      <c r="E112" s="558">
        <f>E111-D111</f>
        <v>1871.7632850241534</v>
      </c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3" spans="1:14" ht="15" customHeight="1">
      <c r="G113" s="558"/>
    </row>
    <row r="114" spans="1:14" ht="15" customHeight="1">
      <c r="A114" s="54" t="s">
        <v>189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52">
        <v>13360</v>
      </c>
      <c r="C131" s="552">
        <f>'Sb 안티모니'!E3937</f>
        <v>13482.5</v>
      </c>
      <c r="D131" s="552">
        <f>'Sb 안티모니'!E3960</f>
        <v>14659.782608695652</v>
      </c>
      <c r="E131" s="552">
        <v>14941.43</v>
      </c>
      <c r="F131" s="552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52">
        <v>10819.444444444445</v>
      </c>
      <c r="N131" s="559">
        <f>AVERAGE(B131:M131)</f>
        <v>13138.768087761675</v>
      </c>
    </row>
    <row r="132" spans="1:14" ht="15" customHeight="1">
      <c r="A132" s="58" t="s">
        <v>169</v>
      </c>
      <c r="B132" s="557">
        <v>12436.5625</v>
      </c>
      <c r="C132" s="517">
        <v>13081.25</v>
      </c>
      <c r="D132" s="517">
        <v>12535</v>
      </c>
      <c r="E132" s="478">
        <v>11828.571428571429</v>
      </c>
      <c r="F132" s="517"/>
      <c r="G132" s="517"/>
      <c r="H132" s="517"/>
      <c r="I132" s="517"/>
      <c r="J132" s="517"/>
      <c r="K132" s="517"/>
      <c r="L132" s="517"/>
      <c r="M132" s="517"/>
      <c r="N132" s="389">
        <f>AVERAGE(B132:M132)</f>
        <v>12470.345982142857</v>
      </c>
    </row>
    <row r="133" spans="1:14" ht="15" customHeight="1">
      <c r="A133" s="61" t="s">
        <v>170</v>
      </c>
      <c r="B133" s="556">
        <f>B132-M131</f>
        <v>1617.1180555555547</v>
      </c>
      <c r="C133" s="556">
        <f>C132-B132</f>
        <v>644.6875</v>
      </c>
      <c r="D133" s="556">
        <f>D132-C132</f>
        <v>-546.25</v>
      </c>
      <c r="E133" s="558">
        <f>E132-D132</f>
        <v>-706.42857142857065</v>
      </c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785" t="s">
        <v>201</v>
      </c>
      <c r="B3" s="785"/>
      <c r="C3" s="785"/>
      <c r="D3" s="785"/>
      <c r="E3" s="785"/>
      <c r="F3" s="785"/>
      <c r="G3" s="785"/>
      <c r="H3" s="785"/>
      <c r="I3" s="785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2023-05-24T23:27:09Z</dcterms:modified>
  <cp:category/>
  <cp:contentStatus/>
</cp:coreProperties>
</file>