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2월1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90" i="6" l="1"/>
  <c r="F2886" i="17" l="1"/>
  <c r="F2885" i="17"/>
  <c r="I6590" i="6"/>
  <c r="O6590" i="6"/>
  <c r="N6590" i="6"/>
  <c r="G2886" i="17"/>
  <c r="H2886" i="17"/>
  <c r="O6588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N35" i="10"/>
  <c r="Q6588" i="6" l="1"/>
  <c r="X6589" i="6" l="1"/>
  <c r="V6589" i="6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W6586" i="6" l="1"/>
  <c r="W6581" i="6"/>
  <c r="Q6586" i="6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W6584" i="6"/>
  <c r="Q6584" i="6"/>
  <c r="F2881" i="17" l="1"/>
  <c r="E2881" i="17"/>
  <c r="I6584" i="6"/>
  <c r="M6584" i="6"/>
  <c r="X6583" i="6" l="1"/>
  <c r="Q6582" i="6" l="1"/>
  <c r="Q6581" i="6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<sst xmlns="http://schemas.openxmlformats.org/spreadsheetml/2006/main" count="700" uniqueCount="210">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</sst>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50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89" fontId="7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189" fontId="16" fillId="7" borderId="2" xfId="1" applyNumberFormat="1" applyFont="1" applyFill="1" applyBorder="1" applyAlignment="1">
      <alignment vertical="center"/>
    </xf>
    <xf numFmtId="189" fontId="16" fillId="8" borderId="2" xfId="0" applyNumberFormat="1" applyFont="1" applyFill="1" applyBorder="1" applyAlignment="1">
      <alignment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3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70" activePane="bottomLeft" state="frozen"/>
      <selection pane="bottomLeft" activeCell="N6590" sqref="N6590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4" bestFit="1" customWidth="1"/>
    <col min="25" max="252" width="8.8984375" style="7" customWidth="1"/>
    <col min="253" max="16384" width="8.8984375" style="7"/>
  </cols>
  <sheetData>
    <row r="1" spans="1:24" ht="15" customHeight="1">
      <c r="A1" s="638" t="s">
        <v>0</v>
      </c>
      <c r="B1" s="640"/>
      <c r="C1" s="640"/>
      <c r="D1" s="640"/>
      <c r="E1" s="640"/>
      <c r="F1" s="644" t="s">
        <v>1</v>
      </c>
      <c r="G1" s="644"/>
      <c r="H1" s="641" t="s">
        <v>2</v>
      </c>
      <c r="I1" s="641"/>
      <c r="J1" s="399" t="s">
        <v>3</v>
      </c>
      <c r="K1" s="608" t="s">
        <v>4</v>
      </c>
      <c r="L1" s="648" t="s">
        <v>5</v>
      </c>
      <c r="M1" s="650" t="s">
        <v>6</v>
      </c>
      <c r="N1" s="652" t="s">
        <v>7</v>
      </c>
      <c r="O1" s="645" t="s">
        <v>8</v>
      </c>
      <c r="P1" s="635" t="s">
        <v>9</v>
      </c>
      <c r="Q1" s="635"/>
      <c r="R1" s="635"/>
      <c r="S1" s="635"/>
      <c r="T1" s="635"/>
      <c r="U1" s="635"/>
      <c r="V1" s="630" t="s">
        <v>7</v>
      </c>
      <c r="W1" s="628" t="s">
        <v>10</v>
      </c>
      <c r="X1" s="654" t="s">
        <v>11</v>
      </c>
    </row>
    <row r="2" spans="1:24" ht="13.5" customHeight="1" thickBot="1">
      <c r="A2" s="639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09"/>
      <c r="L2" s="649"/>
      <c r="M2" s="651"/>
      <c r="N2" s="653"/>
      <c r="O2" s="646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31"/>
      <c r="W2" s="629"/>
      <c r="X2" s="655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37" t="s">
        <v>24</v>
      </c>
      <c r="R2310" s="637"/>
      <c r="S2310" s="637"/>
      <c r="T2310" s="637"/>
      <c r="U2310" s="637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37"/>
      <c r="R2311" s="637"/>
      <c r="S2311" s="637"/>
      <c r="T2311" s="637"/>
      <c r="U2311" s="637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37"/>
      <c r="R2312" s="637"/>
      <c r="S2312" s="637"/>
      <c r="T2312" s="637"/>
      <c r="U2312" s="637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37"/>
      <c r="R2313" s="637"/>
      <c r="S2313" s="637"/>
      <c r="T2313" s="637"/>
      <c r="U2313" s="637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37"/>
      <c r="R2314" s="637"/>
      <c r="S2314" s="637"/>
      <c r="T2314" s="637"/>
      <c r="U2314" s="637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37"/>
      <c r="R2315" s="637"/>
      <c r="S2315" s="637"/>
      <c r="T2315" s="637"/>
      <c r="U2315" s="637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37" t="s">
        <v>25</v>
      </c>
      <c r="G2345" s="637"/>
      <c r="H2345" s="637"/>
      <c r="I2345" s="637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37"/>
      <c r="G2346" s="637"/>
      <c r="H2346" s="637"/>
      <c r="I2346" s="637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07" t="s">
        <v>24</v>
      </c>
      <c r="R2362" s="607"/>
      <c r="S2362" s="607"/>
      <c r="T2362" s="607"/>
      <c r="U2362" s="60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05"/>
      <c r="R2363" s="605"/>
      <c r="S2363" s="605"/>
      <c r="T2363" s="605"/>
      <c r="U2363" s="605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05"/>
      <c r="R2364" s="605"/>
      <c r="S2364" s="605"/>
      <c r="T2364" s="605"/>
      <c r="U2364" s="605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05"/>
      <c r="R2365" s="605"/>
      <c r="S2365" s="605"/>
      <c r="T2365" s="605"/>
      <c r="U2365" s="605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38" t="s">
        <v>26</v>
      </c>
      <c r="G2380" s="638"/>
      <c r="H2380" s="638"/>
      <c r="I2380" s="63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07" t="s">
        <v>24</v>
      </c>
      <c r="R2469" s="607"/>
      <c r="S2469" s="607"/>
      <c r="T2469" s="607"/>
      <c r="U2469" s="60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05"/>
      <c r="R2470" s="605"/>
      <c r="S2470" s="605"/>
      <c r="T2470" s="605"/>
      <c r="U2470" s="605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05"/>
      <c r="R2471" s="605"/>
      <c r="S2471" s="605"/>
      <c r="T2471" s="605"/>
      <c r="U2471" s="605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05"/>
      <c r="R2472" s="605"/>
      <c r="S2472" s="605"/>
      <c r="T2472" s="605"/>
      <c r="U2472" s="605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05"/>
      <c r="R2473" s="605"/>
      <c r="S2473" s="605"/>
      <c r="T2473" s="605"/>
      <c r="U2473" s="605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47" t="s">
        <v>24</v>
      </c>
      <c r="G2529" s="647"/>
      <c r="H2529" s="647"/>
      <c r="I2529" s="647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47"/>
      <c r="G2530" s="647"/>
      <c r="H2530" s="647"/>
      <c r="I2530" s="647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47"/>
      <c r="G2531" s="647"/>
      <c r="H2531" s="647"/>
      <c r="I2531" s="647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57" t="s">
        <v>24</v>
      </c>
      <c r="R2534" s="632"/>
      <c r="S2534" s="632"/>
      <c r="T2534" s="632"/>
      <c r="U2534" s="632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05" t="s">
        <v>24</v>
      </c>
      <c r="R2559" s="605"/>
      <c r="S2559" s="605"/>
      <c r="T2559" s="605"/>
      <c r="U2559" s="605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05"/>
      <c r="R2560" s="605"/>
      <c r="S2560" s="605"/>
      <c r="T2560" s="605"/>
      <c r="U2560" s="605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05"/>
      <c r="R2561" s="605"/>
      <c r="S2561" s="605"/>
      <c r="T2561" s="605"/>
      <c r="U2561" s="605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05"/>
      <c r="R2562" s="605"/>
      <c r="S2562" s="605"/>
      <c r="T2562" s="605"/>
      <c r="U2562" s="605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05"/>
      <c r="R2563" s="605"/>
      <c r="S2563" s="605"/>
      <c r="T2563" s="605"/>
      <c r="U2563" s="605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05"/>
      <c r="R2564" s="605"/>
      <c r="S2564" s="605"/>
      <c r="T2564" s="605"/>
      <c r="U2564" s="605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24" t="s">
        <v>28</v>
      </c>
      <c r="G2592" s="624"/>
      <c r="H2592" s="624"/>
      <c r="I2592" s="624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24"/>
      <c r="G2593" s="624"/>
      <c r="H2593" s="624"/>
      <c r="I2593" s="624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05" t="s">
        <v>29</v>
      </c>
      <c r="R2602" s="605"/>
      <c r="S2602" s="605"/>
      <c r="T2602" s="605"/>
      <c r="U2602" s="605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07" t="s">
        <v>24</v>
      </c>
      <c r="R2621" s="607"/>
      <c r="S2621" s="607"/>
      <c r="T2621" s="607"/>
      <c r="U2621" s="60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05"/>
      <c r="R2622" s="605"/>
      <c r="S2622" s="605"/>
      <c r="T2622" s="605"/>
      <c r="U2622" s="605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24" t="s">
        <v>24</v>
      </c>
      <c r="G2623" s="624"/>
      <c r="H2623" s="624"/>
      <c r="I2623" s="624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24" t="s">
        <v>30</v>
      </c>
      <c r="G2638" s="624"/>
      <c r="H2638" s="624"/>
      <c r="I2638" s="624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05" t="s">
        <v>24</v>
      </c>
      <c r="R2648" s="605"/>
      <c r="S2648" s="605"/>
      <c r="T2648" s="605"/>
      <c r="U2648" s="605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24" t="s">
        <v>31</v>
      </c>
      <c r="G2703" s="624"/>
      <c r="H2703" s="624"/>
      <c r="I2703" s="624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33" t="s">
        <v>32</v>
      </c>
      <c r="R2718" s="633"/>
      <c r="S2718" s="633"/>
      <c r="T2718" s="633"/>
      <c r="U2718" s="633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33" t="s">
        <v>33</v>
      </c>
      <c r="R2728" s="633"/>
      <c r="S2728" s="633"/>
      <c r="T2728" s="633"/>
      <c r="U2728" s="633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33"/>
      <c r="R2729" s="633"/>
      <c r="S2729" s="633"/>
      <c r="T2729" s="633"/>
      <c r="U2729" s="633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33"/>
      <c r="R2730" s="633"/>
      <c r="S2730" s="633"/>
      <c r="T2730" s="633"/>
      <c r="U2730" s="633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33"/>
      <c r="R2731" s="633"/>
      <c r="S2731" s="633"/>
      <c r="T2731" s="633"/>
      <c r="U2731" s="633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33"/>
      <c r="R2732" s="633"/>
      <c r="S2732" s="633"/>
      <c r="T2732" s="633"/>
      <c r="U2732" s="633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24" t="s">
        <v>34</v>
      </c>
      <c r="G2791" s="624"/>
      <c r="H2791" s="624"/>
      <c r="I2791" s="624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24"/>
      <c r="G2792" s="624"/>
      <c r="H2792" s="624"/>
      <c r="I2792" s="624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34" t="s">
        <v>24</v>
      </c>
      <c r="R2796" s="634"/>
      <c r="S2796" s="634"/>
      <c r="T2796" s="634"/>
      <c r="U2796" s="634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05" t="s">
        <v>24</v>
      </c>
      <c r="R2812" s="605"/>
      <c r="S2812" s="605"/>
      <c r="T2812" s="605"/>
      <c r="U2812" s="605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05"/>
      <c r="R2813" s="605"/>
      <c r="S2813" s="605"/>
      <c r="T2813" s="605"/>
      <c r="U2813" s="605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05"/>
      <c r="R2814" s="605"/>
      <c r="S2814" s="605"/>
      <c r="T2814" s="605"/>
      <c r="U2814" s="605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05"/>
      <c r="R2815" s="605"/>
      <c r="S2815" s="605"/>
      <c r="T2815" s="605"/>
      <c r="U2815" s="605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32"/>
      <c r="R2816" s="632"/>
      <c r="S2816" s="632"/>
      <c r="T2816" s="632"/>
      <c r="U2816" s="632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05" t="s">
        <v>24</v>
      </c>
      <c r="R2862" s="605"/>
      <c r="S2862" s="605"/>
      <c r="T2862" s="605"/>
      <c r="U2862" s="605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24" t="s">
        <v>28</v>
      </c>
      <c r="G2866" s="624"/>
      <c r="H2866" s="624"/>
      <c r="I2866" s="624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24"/>
      <c r="G2867" s="624"/>
      <c r="H2867" s="624"/>
      <c r="I2867" s="624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07" t="s">
        <v>24</v>
      </c>
      <c r="R2881" s="607"/>
      <c r="S2881" s="607"/>
      <c r="T2881" s="607"/>
      <c r="U2881" s="60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24" t="s">
        <v>24</v>
      </c>
      <c r="G2882" s="624"/>
      <c r="H2882" s="624"/>
      <c r="I2882" s="624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24" t="s">
        <v>35</v>
      </c>
      <c r="G2897" s="624"/>
      <c r="H2897" s="624"/>
      <c r="I2897" s="624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05" t="s">
        <v>24</v>
      </c>
      <c r="R2900" s="605"/>
      <c r="S2900" s="605"/>
      <c r="T2900" s="605"/>
      <c r="U2900" s="605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32"/>
      <c r="R2901" s="632"/>
      <c r="S2901" s="632"/>
      <c r="T2901" s="632"/>
      <c r="U2901" s="632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27" t="s">
        <v>24</v>
      </c>
      <c r="R2989" s="627"/>
      <c r="S2989" s="627"/>
      <c r="T2989" s="627"/>
      <c r="U2989" s="627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36"/>
      <c r="R2990" s="636"/>
      <c r="S2990" s="636"/>
      <c r="T2990" s="636"/>
      <c r="U2990" s="636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36"/>
      <c r="R2991" s="636"/>
      <c r="S2991" s="636"/>
      <c r="T2991" s="636"/>
      <c r="U2991" s="636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36"/>
      <c r="R2992" s="636"/>
      <c r="S2992" s="636"/>
      <c r="T2992" s="636"/>
      <c r="U2992" s="636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36"/>
      <c r="R2993" s="636"/>
      <c r="S2993" s="636"/>
      <c r="T2993" s="636"/>
      <c r="U2993" s="636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36"/>
      <c r="R2994" s="636"/>
      <c r="S2994" s="636"/>
      <c r="T2994" s="636"/>
      <c r="U2994" s="636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24" t="s">
        <v>36</v>
      </c>
      <c r="G3050" s="624"/>
      <c r="H3050" s="624"/>
      <c r="I3050" s="624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24"/>
      <c r="G3051" s="624"/>
      <c r="H3051" s="624"/>
      <c r="I3051" s="624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05" t="s">
        <v>37</v>
      </c>
      <c r="R3085" s="605"/>
      <c r="S3085" s="605"/>
      <c r="T3085" s="605"/>
      <c r="U3085" s="605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05"/>
      <c r="R3086" s="605"/>
      <c r="S3086" s="605"/>
      <c r="T3086" s="605"/>
      <c r="U3086" s="605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05"/>
      <c r="R3087" s="605"/>
      <c r="S3087" s="605"/>
      <c r="T3087" s="605"/>
      <c r="U3087" s="605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05"/>
      <c r="R3088" s="605"/>
      <c r="S3088" s="605"/>
      <c r="T3088" s="605"/>
      <c r="U3088" s="605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05"/>
      <c r="R3089" s="605"/>
      <c r="S3089" s="605"/>
      <c r="T3089" s="605"/>
      <c r="U3089" s="605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24" t="s">
        <v>36</v>
      </c>
      <c r="G3119" s="624"/>
      <c r="H3119" s="624"/>
      <c r="I3119" s="624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24"/>
      <c r="G3120" s="624"/>
      <c r="H3120" s="624"/>
      <c r="I3120" s="624"/>
      <c r="J3120" s="65"/>
      <c r="K3120" s="213"/>
      <c r="L3120" s="213"/>
      <c r="M3120" s="213"/>
      <c r="N3120" s="18"/>
      <c r="O3120" s="147"/>
      <c r="P3120" s="215"/>
      <c r="Q3120" s="605" t="s">
        <v>24</v>
      </c>
      <c r="R3120" s="605"/>
      <c r="S3120" s="605"/>
      <c r="T3120" s="605"/>
      <c r="U3120" s="605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23" t="s">
        <v>36</v>
      </c>
      <c r="G3140" s="623"/>
      <c r="H3140" s="623"/>
      <c r="I3140" s="623"/>
      <c r="J3140" s="393"/>
      <c r="K3140" s="219"/>
      <c r="L3140" s="219"/>
      <c r="M3140" s="219"/>
      <c r="N3140" s="20"/>
      <c r="O3140" s="150"/>
      <c r="P3140" s="207"/>
      <c r="Q3140" s="607" t="s">
        <v>24</v>
      </c>
      <c r="R3140" s="607"/>
      <c r="S3140" s="607"/>
      <c r="T3140" s="607"/>
      <c r="U3140" s="60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42" t="s">
        <v>36</v>
      </c>
      <c r="G3160" s="642"/>
      <c r="H3160" s="642"/>
      <c r="I3160" s="642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12" t="s">
        <v>38</v>
      </c>
      <c r="R3162" s="612"/>
      <c r="S3162" s="612"/>
      <c r="T3162" s="612"/>
      <c r="U3162" s="612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12" t="s">
        <v>38</v>
      </c>
      <c r="R3170" s="612"/>
      <c r="S3170" s="612"/>
      <c r="T3170" s="612"/>
      <c r="U3170" s="612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12"/>
      <c r="R3171" s="612"/>
      <c r="S3171" s="612"/>
      <c r="T3171" s="612"/>
      <c r="U3171" s="612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12"/>
      <c r="R3172" s="612"/>
      <c r="S3172" s="612"/>
      <c r="T3172" s="612"/>
      <c r="U3172" s="612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43" t="s">
        <v>39</v>
      </c>
      <c r="G3225" s="643"/>
      <c r="H3225" s="643"/>
      <c r="I3225" s="643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12" t="s">
        <v>38</v>
      </c>
      <c r="R3241" s="612"/>
      <c r="S3241" s="612"/>
      <c r="T3241" s="612"/>
      <c r="U3241" s="612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12"/>
      <c r="R3242" s="612"/>
      <c r="S3242" s="612"/>
      <c r="T3242" s="612"/>
      <c r="U3242" s="612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12"/>
      <c r="R3243" s="612"/>
      <c r="S3243" s="612"/>
      <c r="T3243" s="612"/>
      <c r="U3243" s="612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12"/>
      <c r="R3244" s="612"/>
      <c r="S3244" s="612"/>
      <c r="T3244" s="612"/>
      <c r="U3244" s="612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20" t="s">
        <v>38</v>
      </c>
      <c r="R3249" s="620"/>
      <c r="S3249" s="620"/>
      <c r="T3249" s="620"/>
      <c r="U3249" s="620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12"/>
      <c r="R3250" s="612"/>
      <c r="S3250" s="612"/>
      <c r="T3250" s="612"/>
      <c r="U3250" s="612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12"/>
      <c r="R3251" s="612"/>
      <c r="S3251" s="612"/>
      <c r="T3251" s="612"/>
      <c r="U3251" s="612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12"/>
      <c r="R3252" s="612"/>
      <c r="S3252" s="612"/>
      <c r="T3252" s="612"/>
      <c r="U3252" s="612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12"/>
      <c r="R3253" s="612"/>
      <c r="S3253" s="612"/>
      <c r="T3253" s="612"/>
      <c r="U3253" s="612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97" t="s">
        <v>40</v>
      </c>
      <c r="G3310" s="597"/>
      <c r="H3310" s="597"/>
      <c r="I3310" s="597"/>
      <c r="J3310" s="5"/>
      <c r="K3310" s="24"/>
      <c r="L3310" s="24"/>
      <c r="M3310" s="24"/>
      <c r="N3310" s="18"/>
      <c r="O3310" s="147"/>
      <c r="P3310" s="227"/>
      <c r="Q3310" s="619" t="s">
        <v>41</v>
      </c>
      <c r="R3310" s="619"/>
      <c r="S3310" s="619"/>
      <c r="T3310" s="619"/>
      <c r="U3310" s="61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97"/>
      <c r="G3311" s="597"/>
      <c r="H3311" s="597"/>
      <c r="I3311" s="597"/>
      <c r="J3311" s="5"/>
      <c r="K3311" s="24"/>
      <c r="L3311" s="24"/>
      <c r="M3311" s="24"/>
      <c r="N3311" s="18"/>
      <c r="O3311" s="147"/>
      <c r="P3311" s="227"/>
      <c r="Q3311" s="619"/>
      <c r="R3311" s="619"/>
      <c r="S3311" s="619"/>
      <c r="T3311" s="619"/>
      <c r="U3311" s="61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05" t="s">
        <v>42</v>
      </c>
      <c r="R3336" s="605"/>
      <c r="S3336" s="605"/>
      <c r="T3336" s="605"/>
      <c r="U3336" s="605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05"/>
      <c r="R3337" s="605"/>
      <c r="S3337" s="605"/>
      <c r="T3337" s="605"/>
      <c r="U3337" s="605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05"/>
      <c r="R3338" s="605"/>
      <c r="S3338" s="605"/>
      <c r="T3338" s="605"/>
      <c r="U3338" s="605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05"/>
      <c r="R3339" s="605"/>
      <c r="S3339" s="605"/>
      <c r="T3339" s="605"/>
      <c r="U3339" s="605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05"/>
      <c r="R3340" s="605"/>
      <c r="S3340" s="605"/>
      <c r="T3340" s="605"/>
      <c r="U3340" s="605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05" t="s">
        <v>42</v>
      </c>
      <c r="R3379" s="605"/>
      <c r="S3379" s="605"/>
      <c r="T3379" s="605"/>
      <c r="U3379" s="605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05"/>
      <c r="R3380" s="605"/>
      <c r="S3380" s="605"/>
      <c r="T3380" s="605"/>
      <c r="U3380" s="605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97" t="s">
        <v>40</v>
      </c>
      <c r="G3393" s="597"/>
      <c r="H3393" s="597"/>
      <c r="I3393" s="597"/>
      <c r="J3393" s="5"/>
      <c r="K3393" s="24"/>
      <c r="L3393" s="24"/>
      <c r="M3393" s="24"/>
      <c r="N3393" s="18"/>
      <c r="O3393" s="147"/>
      <c r="P3393" s="193"/>
      <c r="Q3393" s="605" t="s">
        <v>37</v>
      </c>
      <c r="R3393" s="605"/>
      <c r="S3393" s="605"/>
      <c r="T3393" s="605"/>
      <c r="U3393" s="605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97"/>
      <c r="G3394" s="597"/>
      <c r="H3394" s="597"/>
      <c r="I3394" s="597"/>
      <c r="J3394" s="5"/>
      <c r="K3394" s="24"/>
      <c r="L3394" s="24"/>
      <c r="M3394" s="24"/>
      <c r="N3394" s="18"/>
      <c r="O3394" s="147"/>
      <c r="P3394" s="227"/>
      <c r="Q3394" s="605"/>
      <c r="R3394" s="605"/>
      <c r="S3394" s="605"/>
      <c r="T3394" s="605"/>
      <c r="U3394" s="605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11" t="s">
        <v>39</v>
      </c>
      <c r="G3398" s="611"/>
      <c r="H3398" s="611"/>
      <c r="I3398" s="611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96" t="s">
        <v>39</v>
      </c>
      <c r="G3399" s="596"/>
      <c r="H3399" s="596"/>
      <c r="I3399" s="596"/>
      <c r="J3399" s="31"/>
      <c r="K3399" s="230"/>
      <c r="L3399" s="230"/>
      <c r="M3399" s="230"/>
      <c r="N3399" s="102"/>
      <c r="O3399" s="152"/>
      <c r="P3399" s="231"/>
      <c r="Q3399" s="627" t="s">
        <v>42</v>
      </c>
      <c r="R3399" s="627"/>
      <c r="S3399" s="627"/>
      <c r="T3399" s="627"/>
      <c r="U3399" s="627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97" t="s">
        <v>39</v>
      </c>
      <c r="G3419" s="597"/>
      <c r="H3419" s="597"/>
      <c r="I3419" s="597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05" t="s">
        <v>42</v>
      </c>
      <c r="R3424" s="605"/>
      <c r="S3424" s="605"/>
      <c r="T3424" s="605"/>
      <c r="U3424" s="605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97" t="s">
        <v>39</v>
      </c>
      <c r="G3484" s="597"/>
      <c r="H3484" s="597"/>
      <c r="I3484" s="597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07" t="s">
        <v>42</v>
      </c>
      <c r="R3509" s="607"/>
      <c r="S3509" s="607"/>
      <c r="T3509" s="607"/>
      <c r="U3509" s="60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05"/>
      <c r="R3510" s="605"/>
      <c r="S3510" s="605"/>
      <c r="T3510" s="605"/>
      <c r="U3510" s="605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05"/>
      <c r="R3511" s="605"/>
      <c r="S3511" s="605"/>
      <c r="T3511" s="605"/>
      <c r="U3511" s="605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05"/>
      <c r="R3512" s="605"/>
      <c r="S3512" s="605"/>
      <c r="T3512" s="605"/>
      <c r="U3512" s="605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05"/>
      <c r="R3513" s="605"/>
      <c r="S3513" s="605"/>
      <c r="T3513" s="605"/>
      <c r="U3513" s="605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97" t="s">
        <v>39</v>
      </c>
      <c r="G3569" s="597"/>
      <c r="H3569" s="597"/>
      <c r="I3569" s="597"/>
      <c r="J3569" s="5"/>
      <c r="K3569" s="24"/>
      <c r="L3569" s="24"/>
      <c r="M3569" s="24"/>
      <c r="N3569" s="18"/>
      <c r="O3569" s="147"/>
      <c r="P3569" s="227"/>
      <c r="Q3569" s="605" t="s">
        <v>42</v>
      </c>
      <c r="R3569" s="605"/>
      <c r="S3569" s="605"/>
      <c r="T3569" s="605"/>
      <c r="U3569" s="605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97"/>
      <c r="G3570" s="597"/>
      <c r="H3570" s="597"/>
      <c r="I3570" s="597"/>
      <c r="J3570" s="5"/>
      <c r="K3570" s="24"/>
      <c r="L3570" s="24"/>
      <c r="M3570" s="24"/>
      <c r="N3570" s="18"/>
      <c r="O3570" s="147"/>
      <c r="P3570" s="227"/>
      <c r="Q3570" s="605"/>
      <c r="R3570" s="605"/>
      <c r="S3570" s="605"/>
      <c r="T3570" s="605"/>
      <c r="U3570" s="605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96" t="s">
        <v>39</v>
      </c>
      <c r="G3574" s="596"/>
      <c r="H3574" s="596"/>
      <c r="I3574" s="596"/>
      <c r="J3574" s="31"/>
      <c r="K3574" s="230"/>
      <c r="L3574" s="230"/>
      <c r="M3574" s="230"/>
      <c r="N3574" s="20"/>
      <c r="P3574" s="228"/>
      <c r="Q3574" s="607" t="s">
        <v>42</v>
      </c>
      <c r="R3574" s="607"/>
      <c r="S3574" s="607"/>
      <c r="T3574" s="607"/>
      <c r="U3574" s="60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05"/>
      <c r="R3575" s="605"/>
      <c r="S3575" s="605"/>
      <c r="T3575" s="605"/>
      <c r="U3575" s="605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05" t="s">
        <v>42</v>
      </c>
      <c r="R3589" s="605"/>
      <c r="S3589" s="605"/>
      <c r="T3589" s="605"/>
      <c r="U3589" s="605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05"/>
      <c r="R3590" s="605"/>
      <c r="S3590" s="605"/>
      <c r="T3590" s="605"/>
      <c r="U3590" s="605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05"/>
      <c r="R3591" s="605"/>
      <c r="S3591" s="605"/>
      <c r="T3591" s="605"/>
      <c r="U3591" s="605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05"/>
      <c r="R3592" s="605"/>
      <c r="S3592" s="605"/>
      <c r="T3592" s="605"/>
      <c r="U3592" s="605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05"/>
      <c r="R3593" s="605"/>
      <c r="S3593" s="605"/>
      <c r="T3593" s="605"/>
      <c r="U3593" s="605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06"/>
      <c r="C3596" s="606"/>
      <c r="D3596" s="606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01"/>
      <c r="C3618" s="601"/>
      <c r="D3618" s="601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5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01"/>
      <c r="C3641" s="601"/>
      <c r="D3641" s="601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5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07" t="s">
        <v>42</v>
      </c>
      <c r="R3642" s="607"/>
      <c r="S3642" s="607"/>
      <c r="T3642" s="607"/>
      <c r="U3642" s="60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05"/>
      <c r="R3643" s="605"/>
      <c r="S3643" s="605"/>
      <c r="T3643" s="605"/>
      <c r="U3643" s="605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05"/>
      <c r="R3644" s="605"/>
      <c r="S3644" s="605"/>
      <c r="T3644" s="605"/>
      <c r="U3644" s="605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97" t="s">
        <v>39</v>
      </c>
      <c r="G3646" s="597"/>
      <c r="H3646" s="597"/>
      <c r="I3646" s="597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97"/>
      <c r="G3647" s="597"/>
      <c r="H3647" s="597"/>
      <c r="I3647" s="597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05" t="s">
        <v>42</v>
      </c>
      <c r="R3662" s="605"/>
      <c r="S3662" s="605"/>
      <c r="T3662" s="605"/>
      <c r="U3662" s="605"/>
      <c r="W3662" s="343"/>
    </row>
    <row r="3663" spans="1:24" s="125" customFormat="1" ht="15" customHeight="1" thickBot="1">
      <c r="A3663" s="235"/>
      <c r="B3663" s="601"/>
      <c r="C3663" s="601"/>
      <c r="D3663" s="601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5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07" t="s">
        <v>42</v>
      </c>
      <c r="R3664" s="607"/>
      <c r="S3664" s="607"/>
      <c r="T3664" s="607"/>
      <c r="U3664" s="60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97" t="s">
        <v>40</v>
      </c>
      <c r="G3668" s="597"/>
      <c r="H3668" s="597"/>
      <c r="I3668" s="597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01"/>
      <c r="C3687" s="601"/>
      <c r="D3687" s="601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5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97" t="s">
        <v>39</v>
      </c>
      <c r="G3689" s="597"/>
      <c r="H3689" s="597"/>
      <c r="I3689" s="597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97"/>
      <c r="G3690" s="597"/>
      <c r="H3690" s="597"/>
      <c r="I3690" s="597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05" t="s">
        <v>42</v>
      </c>
      <c r="R3703" s="605"/>
      <c r="S3703" s="605"/>
      <c r="T3703" s="605"/>
      <c r="U3703" s="605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01"/>
      <c r="C3709" s="601"/>
      <c r="D3709" s="601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5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01"/>
      <c r="C3732" s="601"/>
      <c r="D3732" s="601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5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97" t="s">
        <v>39</v>
      </c>
      <c r="G3751" s="597"/>
      <c r="H3751" s="597"/>
      <c r="I3751" s="597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5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01"/>
      <c r="C3777" s="601"/>
      <c r="D3777" s="601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5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23" t="s">
        <v>42</v>
      </c>
      <c r="R3778" s="623"/>
      <c r="S3778" s="623"/>
      <c r="T3778" s="623"/>
      <c r="U3778" s="623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24"/>
      <c r="R3779" s="624"/>
      <c r="S3779" s="624"/>
      <c r="T3779" s="624"/>
      <c r="U3779" s="624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24"/>
      <c r="R3780" s="624"/>
      <c r="S3780" s="624"/>
      <c r="T3780" s="624"/>
      <c r="U3780" s="624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24"/>
      <c r="R3781" s="624"/>
      <c r="S3781" s="624"/>
      <c r="T3781" s="624"/>
      <c r="U3781" s="624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24"/>
      <c r="R3782" s="624"/>
      <c r="S3782" s="624"/>
      <c r="T3782" s="624"/>
      <c r="U3782" s="624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01"/>
      <c r="C3801" s="601"/>
      <c r="D3801" s="601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5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01"/>
      <c r="C3824" s="601"/>
      <c r="D3824" s="601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5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97" t="s">
        <v>39</v>
      </c>
      <c r="G3841" s="597"/>
      <c r="H3841" s="597"/>
      <c r="I3841" s="597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97"/>
      <c r="G3842" s="597"/>
      <c r="H3842" s="597"/>
      <c r="I3842" s="597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00"/>
      <c r="C3846" s="600"/>
      <c r="D3846" s="600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96" t="s">
        <v>39</v>
      </c>
      <c r="G3847" s="596"/>
      <c r="H3847" s="596"/>
      <c r="I3847" s="596"/>
      <c r="J3847" s="31"/>
      <c r="K3847" s="230"/>
      <c r="L3847" s="230"/>
      <c r="M3847" s="230"/>
      <c r="O3847" s="169"/>
      <c r="P3847" s="228"/>
      <c r="Q3847" s="607" t="s">
        <v>44</v>
      </c>
      <c r="R3847" s="607"/>
      <c r="S3847" s="607"/>
      <c r="T3847" s="607"/>
      <c r="U3847" s="60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05"/>
      <c r="R3848" s="605"/>
      <c r="S3848" s="605"/>
      <c r="T3848" s="605"/>
      <c r="U3848" s="605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05"/>
      <c r="R3849" s="605"/>
      <c r="S3849" s="605"/>
      <c r="T3849" s="605"/>
      <c r="U3849" s="605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00"/>
      <c r="C3870" s="600"/>
      <c r="D3870" s="600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22" t="s">
        <v>44</v>
      </c>
      <c r="R3877" s="622"/>
      <c r="S3877" s="622"/>
      <c r="T3877" s="622"/>
      <c r="U3877" s="622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22"/>
      <c r="R3878" s="622"/>
      <c r="S3878" s="622"/>
      <c r="T3878" s="622"/>
      <c r="U3878" s="622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22"/>
      <c r="R3879" s="622"/>
      <c r="S3879" s="622"/>
      <c r="T3879" s="622"/>
      <c r="U3879" s="622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22"/>
      <c r="R3880" s="622"/>
      <c r="S3880" s="622"/>
      <c r="T3880" s="622"/>
      <c r="U3880" s="622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22"/>
      <c r="R3881" s="622"/>
      <c r="S3881" s="622"/>
      <c r="T3881" s="622"/>
      <c r="U3881" s="622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00"/>
      <c r="C3891" s="600"/>
      <c r="D3891" s="600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00"/>
      <c r="C3913" s="600"/>
      <c r="D3913" s="600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22" t="s">
        <v>44</v>
      </c>
      <c r="R3917" s="622"/>
      <c r="S3917" s="622"/>
      <c r="T3917" s="622"/>
      <c r="U3917" s="622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22"/>
      <c r="R3918" s="622"/>
      <c r="S3918" s="622"/>
      <c r="T3918" s="622"/>
      <c r="U3918" s="622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4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4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4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22" t="s">
        <v>36</v>
      </c>
      <c r="R3934" s="622"/>
      <c r="S3934" s="622"/>
      <c r="T3934" s="622"/>
      <c r="U3934" s="622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22"/>
      <c r="R3935" s="622"/>
      <c r="S3935" s="622"/>
      <c r="T3935" s="622"/>
      <c r="U3935" s="622"/>
    </row>
    <row r="3936" spans="1:24" ht="15" customHeight="1" thickBot="1">
      <c r="A3936" s="236"/>
      <c r="B3936" s="600"/>
      <c r="C3936" s="600"/>
      <c r="D3936" s="600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12" t="s">
        <v>45</v>
      </c>
      <c r="R3937" s="612"/>
      <c r="S3937" s="612"/>
      <c r="T3937" s="612"/>
      <c r="U3937" s="612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599" t="s">
        <v>46</v>
      </c>
      <c r="R3948" s="599"/>
      <c r="S3948" s="599"/>
      <c r="T3948" s="599"/>
      <c r="U3948" s="599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00"/>
      <c r="C3960" s="600"/>
      <c r="D3960" s="600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599" t="s">
        <v>46</v>
      </c>
      <c r="R3963" s="599"/>
      <c r="S3963" s="599"/>
      <c r="T3963" s="599"/>
      <c r="U3963" s="599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599" t="s">
        <v>46</v>
      </c>
      <c r="R3966" s="599"/>
      <c r="S3966" s="599"/>
      <c r="T3966" s="599"/>
      <c r="U3966" s="599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599"/>
      <c r="R3967" s="599"/>
      <c r="S3967" s="599"/>
      <c r="T3967" s="599"/>
      <c r="U3967" s="599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599"/>
      <c r="R3968" s="599"/>
      <c r="S3968" s="599"/>
      <c r="T3968" s="599"/>
      <c r="U3968" s="599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00"/>
      <c r="C3981" s="600"/>
      <c r="D3981" s="600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00"/>
      <c r="C4005" s="600"/>
      <c r="D4005" s="600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00"/>
      <c r="C4028" s="600"/>
      <c r="D4028" s="600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58"/>
      <c r="Z4042" s="658"/>
      <c r="AA4042" s="658"/>
      <c r="AB4042" s="658"/>
      <c r="AC4042" s="658"/>
      <c r="AD4042" s="658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58"/>
      <c r="Z4043" s="658"/>
      <c r="AA4043" s="658"/>
      <c r="AB4043" s="658"/>
      <c r="AC4043" s="658"/>
      <c r="AD4043" s="658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00"/>
      <c r="C4050" s="600"/>
      <c r="D4050" s="600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23" t="s">
        <v>42</v>
      </c>
      <c r="Z4051" s="623"/>
      <c r="AA4051" s="623"/>
      <c r="AB4051" s="623"/>
      <c r="AC4051" s="623"/>
      <c r="AD4051" s="623"/>
      <c r="AE4051" s="623"/>
      <c r="AF4051" s="623"/>
      <c r="AG4051" s="623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24"/>
      <c r="Z4052" s="624"/>
      <c r="AA4052" s="624"/>
      <c r="AB4052" s="624"/>
      <c r="AC4052" s="624"/>
      <c r="AD4052" s="624"/>
      <c r="AE4052" s="624"/>
      <c r="AF4052" s="624"/>
      <c r="AG4052" s="624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24"/>
      <c r="Z4053" s="624"/>
      <c r="AA4053" s="624"/>
      <c r="AB4053" s="624"/>
      <c r="AC4053" s="624"/>
      <c r="AD4053" s="624"/>
      <c r="AE4053" s="624"/>
      <c r="AF4053" s="624"/>
      <c r="AG4053" s="624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24"/>
      <c r="Z4054" s="624"/>
      <c r="AA4054" s="624"/>
      <c r="AB4054" s="624"/>
      <c r="AC4054" s="624"/>
      <c r="AD4054" s="624"/>
      <c r="AE4054" s="624"/>
      <c r="AF4054" s="624"/>
      <c r="AG4054" s="624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24"/>
      <c r="Z4055" s="624"/>
      <c r="AA4055" s="624"/>
      <c r="AB4055" s="624"/>
      <c r="AC4055" s="624"/>
      <c r="AD4055" s="624"/>
      <c r="AE4055" s="624"/>
      <c r="AF4055" s="624"/>
      <c r="AG4055" s="624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00"/>
      <c r="C4074" s="600"/>
      <c r="D4074" s="600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00"/>
      <c r="C4096" s="600"/>
      <c r="D4096" s="600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97" t="s">
        <v>39</v>
      </c>
      <c r="G4114" s="597"/>
      <c r="H4114" s="597"/>
      <c r="I4114" s="597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97"/>
      <c r="G4115" s="597"/>
      <c r="H4115" s="597"/>
      <c r="I4115" s="597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00"/>
      <c r="C4119" s="600"/>
      <c r="D4119" s="600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25" t="s">
        <v>47</v>
      </c>
      <c r="Q4141" s="626"/>
      <c r="R4141" s="626"/>
      <c r="S4141" s="626"/>
      <c r="T4141" s="626"/>
      <c r="U4141" s="626"/>
      <c r="V4141" s="626"/>
      <c r="W4141" s="626"/>
    </row>
    <row r="4142" spans="1:23" ht="15" customHeight="1" thickBot="1">
      <c r="A4142" s="236"/>
      <c r="B4142" s="600"/>
      <c r="C4142" s="600"/>
      <c r="D4142" s="600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15" t="s">
        <v>47</v>
      </c>
      <c r="Q4143" s="616"/>
      <c r="R4143" s="616"/>
      <c r="S4143" s="616"/>
      <c r="T4143" s="616"/>
      <c r="U4143" s="616"/>
      <c r="V4143" s="616"/>
      <c r="W4143" s="61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17"/>
      <c r="Q4144" s="618"/>
      <c r="R4144" s="618"/>
      <c r="S4144" s="618"/>
      <c r="T4144" s="618"/>
      <c r="U4144" s="618"/>
      <c r="V4144" s="618"/>
      <c r="W4144" s="61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17"/>
      <c r="Q4145" s="618"/>
      <c r="R4145" s="618"/>
      <c r="S4145" s="618"/>
      <c r="T4145" s="618"/>
      <c r="U4145" s="618"/>
      <c r="V4145" s="618"/>
      <c r="W4145" s="61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17"/>
      <c r="Q4146" s="618"/>
      <c r="R4146" s="618"/>
      <c r="S4146" s="618"/>
      <c r="T4146" s="618"/>
      <c r="U4146" s="618"/>
      <c r="V4146" s="618"/>
      <c r="W4146" s="61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00"/>
      <c r="C4163" s="600"/>
      <c r="D4163" s="600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00"/>
      <c r="C4185" s="600"/>
      <c r="D4185" s="600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21" t="s">
        <v>48</v>
      </c>
      <c r="G4199" s="621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21"/>
      <c r="G4200" s="621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00"/>
      <c r="C4208" s="600"/>
      <c r="D4208" s="600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12" t="s">
        <v>45</v>
      </c>
      <c r="R4209" s="612"/>
      <c r="S4209" s="612"/>
      <c r="T4209" s="612"/>
      <c r="U4209" s="612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12" t="s">
        <v>45</v>
      </c>
      <c r="R4210" s="612"/>
      <c r="S4210" s="612"/>
      <c r="T4210" s="612"/>
      <c r="U4210" s="612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00"/>
      <c r="C4231" s="600"/>
      <c r="D4231" s="600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12" t="s">
        <v>45</v>
      </c>
      <c r="R4232" s="612"/>
      <c r="S4232" s="612"/>
      <c r="T4232" s="612"/>
      <c r="U4232" s="612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00"/>
      <c r="C4253" s="600"/>
      <c r="D4253" s="600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00"/>
      <c r="C4277" s="600"/>
      <c r="D4277" s="600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97" t="s">
        <v>49</v>
      </c>
      <c r="G4294" s="597"/>
      <c r="H4294" s="597"/>
      <c r="I4294" s="597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00"/>
      <c r="C4299" s="600"/>
      <c r="D4299" s="600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71" t="s">
        <v>51</v>
      </c>
      <c r="Q4305" s="671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00"/>
      <c r="C4322" s="600"/>
      <c r="D4322" s="600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72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73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73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73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73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73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00"/>
      <c r="C4346" s="600"/>
      <c r="D4346" s="600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00"/>
      <c r="C4367" s="600"/>
      <c r="D4367" s="600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97" t="s">
        <v>52</v>
      </c>
      <c r="G4386" s="597"/>
      <c r="H4386" s="597"/>
      <c r="I4386" s="597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97"/>
      <c r="G4387" s="597"/>
      <c r="H4387" s="597"/>
      <c r="I4387" s="597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00"/>
      <c r="C4391" s="600"/>
      <c r="D4391" s="600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00"/>
      <c r="C4413" s="600"/>
      <c r="D4413" s="600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03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03" t="s">
        <v>51</v>
      </c>
      <c r="Q4426" s="603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03"/>
      <c r="Q4427" s="603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03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03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03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00"/>
      <c r="C4434" s="600"/>
      <c r="D4434" s="600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00"/>
      <c r="C4457" s="600"/>
      <c r="D4457" s="600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97" t="s">
        <v>52</v>
      </c>
      <c r="G4460" s="597"/>
      <c r="H4460" s="597"/>
      <c r="I4460" s="597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97"/>
      <c r="G4461" s="597"/>
      <c r="H4461" s="597"/>
      <c r="I4461" s="597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13" t="s">
        <v>51</v>
      </c>
      <c r="Q4479" s="614"/>
      <c r="U4479" s="462">
        <v>0.1</v>
      </c>
    </row>
    <row r="4480" spans="1:23" ht="15" customHeight="1" thickBot="1">
      <c r="A4480" s="236"/>
      <c r="B4480" s="600"/>
      <c r="C4480" s="600"/>
      <c r="D4480" s="600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68" t="s">
        <v>51</v>
      </c>
      <c r="Q4481" s="668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597" t="s">
        <v>52</v>
      </c>
      <c r="G4482" s="597"/>
      <c r="H4482" s="597"/>
      <c r="I4482" s="597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97" t="s">
        <v>52</v>
      </c>
      <c r="G4497" s="597"/>
      <c r="H4497" s="597"/>
      <c r="I4497" s="597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00"/>
      <c r="C4502" s="600"/>
      <c r="D4502" s="600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00"/>
      <c r="C4525" s="600"/>
      <c r="D4525" s="600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00"/>
      <c r="C4549" s="600"/>
      <c r="D4549" s="600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97" t="s">
        <v>52</v>
      </c>
      <c r="G4570" s="597"/>
      <c r="H4570" s="597"/>
      <c r="I4570" s="597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00"/>
      <c r="C4571" s="600"/>
      <c r="D4571" s="600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10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10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599" t="s">
        <v>49</v>
      </c>
      <c r="Q4590" s="599" t="s">
        <v>49</v>
      </c>
      <c r="U4590" s="462">
        <v>0.1</v>
      </c>
      <c r="W4590" s="656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599"/>
      <c r="Q4591" s="599"/>
      <c r="U4591" s="462">
        <v>0.1</v>
      </c>
      <c r="W4591" s="656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00"/>
      <c r="C4594" s="600"/>
      <c r="D4594" s="600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598" t="s">
        <v>49</v>
      </c>
      <c r="Q4595" s="25">
        <f>184.92/1177</f>
        <v>0.15711129991503822</v>
      </c>
      <c r="U4595" s="462">
        <v>0.1</v>
      </c>
      <c r="W4595" s="669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599"/>
      <c r="Q4596" s="25">
        <f>185.5/1183</f>
        <v>0.15680473372781065</v>
      </c>
      <c r="U4596" s="462">
        <v>0.1</v>
      </c>
      <c r="W4596" s="656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599"/>
      <c r="Q4597" s="25">
        <f>183.64/1168</f>
        <v>0.15722602739726027</v>
      </c>
      <c r="U4597" s="462">
        <v>0.1</v>
      </c>
      <c r="W4597" s="656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599"/>
      <c r="Q4598" s="25">
        <f>183.6/1167</f>
        <v>0.15732647814910025</v>
      </c>
      <c r="U4598" s="462">
        <v>0.1</v>
      </c>
      <c r="W4598" s="656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599"/>
      <c r="Q4599" s="25">
        <f>182.52/1157</f>
        <v>0.15775280898876406</v>
      </c>
      <c r="U4599" s="462">
        <v>0.1</v>
      </c>
      <c r="W4599" s="656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599"/>
      <c r="Q4600" s="25">
        <f>182.82/1161.5</f>
        <v>0.15739991390443392</v>
      </c>
      <c r="U4600" s="462">
        <v>0.1</v>
      </c>
      <c r="W4600" s="656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00"/>
      <c r="C4617" s="600"/>
      <c r="D4617" s="600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00"/>
      <c r="C4639" s="600"/>
      <c r="D4639" s="600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02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02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02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97" t="s">
        <v>52</v>
      </c>
      <c r="G4658" s="597"/>
      <c r="H4658" s="597"/>
      <c r="I4658" s="597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00"/>
      <c r="C4662" s="600"/>
      <c r="D4662" s="600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6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7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7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7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7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7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7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7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7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7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7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7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7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7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7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7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7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7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7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7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7">
        <f t="shared" si="277"/>
        <v>7.8936605316973418</v>
      </c>
    </row>
    <row r="4683" spans="1:24" ht="15" customHeight="1" thickBot="1">
      <c r="A4683" s="236"/>
      <c r="B4683" s="600"/>
      <c r="C4683" s="600"/>
      <c r="D4683" s="600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8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7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7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7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7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599" t="s">
        <v>49</v>
      </c>
      <c r="Q4688" s="25">
        <f>181.83/1202.7</f>
        <v>0.15118483412322276</v>
      </c>
      <c r="U4688" s="458">
        <v>0.1</v>
      </c>
      <c r="W4688" s="670" t="s">
        <v>49</v>
      </c>
      <c r="X4688" s="537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599"/>
      <c r="Q4689" s="599" t="s">
        <v>49</v>
      </c>
      <c r="U4689" s="458">
        <v>0.1</v>
      </c>
      <c r="W4689" s="670"/>
      <c r="X4689" s="537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599"/>
      <c r="Q4690" s="599"/>
      <c r="U4690" s="458">
        <v>0.1</v>
      </c>
      <c r="W4690" s="670"/>
      <c r="X4690" s="537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599"/>
      <c r="Q4691" s="599"/>
      <c r="U4691" s="458">
        <v>0.1</v>
      </c>
      <c r="W4691" s="670"/>
      <c r="X4691" s="537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599"/>
      <c r="Q4692" s="25">
        <f>183.28/1198.36</f>
        <v>0.15294235455122002</v>
      </c>
      <c r="U4692" s="458">
        <v>0.1</v>
      </c>
      <c r="W4692" s="670"/>
      <c r="X4692" s="537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599"/>
      <c r="Q4693" s="25">
        <f>182.78/1197</f>
        <v>0.15269841269841269</v>
      </c>
      <c r="U4693" s="458">
        <v>0.1</v>
      </c>
      <c r="W4693" s="670"/>
      <c r="X4693" s="537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7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7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7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7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7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7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7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7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7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7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7">
        <f t="shared" si="277"/>
        <v>7.7974683544303796</v>
      </c>
    </row>
    <row r="4705" spans="1:24" ht="15" customHeight="1" thickBot="1">
      <c r="A4705" s="236"/>
      <c r="B4705" s="600"/>
      <c r="C4705" s="600"/>
      <c r="D4705" s="600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8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7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7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7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7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7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7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7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7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7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7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7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7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7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7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7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7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7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7">
        <f t="shared" si="277"/>
        <v>7.7150997150997149</v>
      </c>
    </row>
    <row r="4724" spans="1:24" ht="15" customHeight="1">
      <c r="A4724" s="3">
        <v>42454</v>
      </c>
      <c r="B4724" s="597"/>
      <c r="C4724" s="597"/>
      <c r="D4724" s="597"/>
      <c r="E4724" s="597"/>
      <c r="F4724" s="597"/>
      <c r="G4724" s="597"/>
      <c r="H4724" s="597"/>
      <c r="I4724" s="597"/>
      <c r="J4724" s="597"/>
      <c r="K4724" s="597"/>
      <c r="L4724" s="597"/>
      <c r="M4724" s="597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7"/>
    </row>
    <row r="4725" spans="1:24" ht="15" customHeight="1">
      <c r="A4725" s="3">
        <v>42457</v>
      </c>
      <c r="B4725" s="597"/>
      <c r="C4725" s="597"/>
      <c r="D4725" s="597"/>
      <c r="E4725" s="597"/>
      <c r="F4725" s="597"/>
      <c r="G4725" s="597"/>
      <c r="H4725" s="597"/>
      <c r="I4725" s="597"/>
      <c r="J4725" s="597"/>
      <c r="K4725" s="597"/>
      <c r="L4725" s="597"/>
      <c r="M4725" s="597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7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7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7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7">
        <f t="shared" si="283"/>
        <v>7.8498093282487531</v>
      </c>
    </row>
    <row r="4729" spans="1:24" ht="15" customHeight="1" thickBot="1">
      <c r="A4729" s="236"/>
      <c r="B4729" s="600"/>
      <c r="C4729" s="600"/>
      <c r="D4729" s="600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8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7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7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7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7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7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7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7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7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7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7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7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7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7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7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7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7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7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7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7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7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7">
        <f t="shared" si="283"/>
        <v>7.3350041771094405</v>
      </c>
    </row>
    <row r="4751" spans="1:24" ht="15" customHeight="1" thickBot="1">
      <c r="A4751" s="236"/>
      <c r="B4751" s="600"/>
      <c r="C4751" s="600"/>
      <c r="D4751" s="600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8">
        <f>AVERAGE(X4730:X4750)</f>
        <v>7.7045869246504779</v>
      </c>
    </row>
    <row r="4752" spans="1:24" ht="15" customHeight="1">
      <c r="A4752" s="3">
        <v>42492</v>
      </c>
      <c r="B4752" s="596"/>
      <c r="C4752" s="596"/>
      <c r="D4752" s="596"/>
      <c r="E4752" s="596"/>
      <c r="F4752" s="596"/>
      <c r="G4752" s="596"/>
      <c r="H4752" s="596"/>
      <c r="I4752" s="596"/>
      <c r="J4752" s="596"/>
      <c r="K4752" s="596"/>
      <c r="L4752" s="596"/>
      <c r="M4752" s="596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7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7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7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7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7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7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7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7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7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7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7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7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7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7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7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7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7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7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7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7">
        <f t="shared" si="283"/>
        <v>7.5383707201889019</v>
      </c>
    </row>
    <row r="4772" spans="1:24" ht="15" customHeight="1">
      <c r="A4772" s="3">
        <v>42520</v>
      </c>
      <c r="B4772" s="597"/>
      <c r="C4772" s="597"/>
      <c r="D4772" s="597"/>
      <c r="E4772" s="597"/>
      <c r="F4772" s="597"/>
      <c r="G4772" s="597"/>
      <c r="H4772" s="597"/>
      <c r="I4772" s="597"/>
      <c r="J4772" s="597"/>
      <c r="K4772" s="597"/>
      <c r="L4772" s="597"/>
      <c r="M4772" s="597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7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7">
        <f t="shared" si="283"/>
        <v>7.5376884422110555</v>
      </c>
    </row>
    <row r="4774" spans="1:24" ht="15" customHeight="1" thickBot="1">
      <c r="A4774" s="236"/>
      <c r="B4774" s="600"/>
      <c r="C4774" s="600"/>
      <c r="D4774" s="600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8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7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7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7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7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7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7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10" t="s">
        <v>56</v>
      </c>
      <c r="Q4781" s="25">
        <f>175.94/1156.5</f>
        <v>0.15213143104193688</v>
      </c>
      <c r="U4781" s="458">
        <v>0.1</v>
      </c>
      <c r="W4781" s="656" t="s">
        <v>56</v>
      </c>
      <c r="X4781" s="537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10"/>
      <c r="Q4782" s="25">
        <f>175.94/1155.8</f>
        <v>0.15222356809136528</v>
      </c>
      <c r="U4782" s="458">
        <v>0.1</v>
      </c>
      <c r="W4782" s="656"/>
      <c r="X4782" s="537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7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7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7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7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7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7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7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7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7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7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7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7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7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7">
        <f t="shared" si="292"/>
        <v>7.1853932584269664</v>
      </c>
    </row>
    <row r="4797" spans="1:24" ht="15" customHeight="1" thickBot="1">
      <c r="A4797" s="236"/>
      <c r="B4797" s="600"/>
      <c r="C4797" s="600"/>
      <c r="D4797" s="600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8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7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7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7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7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7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7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7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7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7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7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7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7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7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7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7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7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7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7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7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7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7">
        <f t="shared" si="292"/>
        <v>7.5728699551569507</v>
      </c>
    </row>
    <row r="4819" spans="1:24" ht="15" customHeight="1" thickBot="1">
      <c r="A4819" s="236"/>
      <c r="B4819" s="600"/>
      <c r="C4819" s="600"/>
      <c r="D4819" s="600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8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7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7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7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7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7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7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7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7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7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7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7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7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7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7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7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7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7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7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7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7">
        <f t="shared" si="292"/>
        <v>7.4174653887113955</v>
      </c>
    </row>
    <row r="4840" spans="1:24" ht="15" customHeight="1">
      <c r="A4840" s="3">
        <v>42611</v>
      </c>
      <c r="B4840" s="597"/>
      <c r="C4840" s="597"/>
      <c r="D4840" s="597"/>
      <c r="E4840" s="597"/>
      <c r="F4840" s="597"/>
      <c r="G4840" s="597"/>
      <c r="H4840" s="597"/>
      <c r="I4840" s="597"/>
      <c r="J4840" s="597"/>
      <c r="K4840" s="597"/>
      <c r="L4840" s="597"/>
      <c r="M4840" s="597"/>
      <c r="X4840" s="537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7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7">
        <f t="shared" si="292"/>
        <v>7.4080000000000004</v>
      </c>
    </row>
    <row r="4843" spans="1:24" ht="15" customHeight="1" thickBot="1">
      <c r="A4843" s="236"/>
      <c r="B4843" s="600"/>
      <c r="C4843" s="600"/>
      <c r="D4843" s="600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8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7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7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7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7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7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7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7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7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04" t="s">
        <v>51</v>
      </c>
      <c r="U4852" s="458">
        <v>0.1</v>
      </c>
      <c r="W4852" s="656" t="s">
        <v>49</v>
      </c>
      <c r="X4852" s="537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04"/>
      <c r="U4853" s="458">
        <v>0.1</v>
      </c>
      <c r="W4853" s="656"/>
      <c r="X4853" s="537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03" t="s">
        <v>51</v>
      </c>
      <c r="Q4854" s="604"/>
      <c r="U4854" s="458">
        <v>0.1</v>
      </c>
      <c r="W4854" s="656"/>
      <c r="X4854" s="537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03"/>
      <c r="Q4855" s="25">
        <f>166.02/1112.3</f>
        <v>0.14925829362582038</v>
      </c>
      <c r="U4855" s="458">
        <v>0.1</v>
      </c>
      <c r="W4855" s="656"/>
      <c r="X4855" s="537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7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7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7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7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7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7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7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7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7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7">
        <f t="shared" si="298"/>
        <v>7.1859415815720729</v>
      </c>
    </row>
    <row r="4866" spans="1:24" ht="15" customHeight="1" thickBot="1">
      <c r="A4866" s="236"/>
      <c r="B4866" s="600"/>
      <c r="C4866" s="600"/>
      <c r="D4866" s="600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8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67" t="s">
        <v>51</v>
      </c>
      <c r="Q4867" s="376" t="s">
        <v>51</v>
      </c>
      <c r="U4867" s="458">
        <v>0.1</v>
      </c>
      <c r="W4867" s="669" t="s">
        <v>49</v>
      </c>
      <c r="X4867" s="537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03"/>
      <c r="Q4868" s="25">
        <f>165.28/1105.1</f>
        <v>0.14956112568998281</v>
      </c>
      <c r="U4868" s="458">
        <v>0.1</v>
      </c>
      <c r="W4868" s="656"/>
      <c r="X4868" s="537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03"/>
      <c r="Q4869" s="25">
        <f>165.28/1105.1</f>
        <v>0.14956112568998281</v>
      </c>
      <c r="U4869" s="458">
        <v>0.1</v>
      </c>
      <c r="W4869" s="656"/>
      <c r="X4869" s="537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03"/>
      <c r="Q4870" s="25">
        <f>165.28/1105.1</f>
        <v>0.14956112568998281</v>
      </c>
      <c r="U4870" s="458">
        <v>0.1</v>
      </c>
      <c r="W4870" s="656"/>
      <c r="X4870" s="537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03"/>
      <c r="Q4871" s="25">
        <f>165.94/1111.3</f>
        <v>0.14932061549536579</v>
      </c>
      <c r="U4871" s="458">
        <v>0.1</v>
      </c>
      <c r="W4871" s="656"/>
      <c r="X4871" s="537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7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7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7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7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7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7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7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7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7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7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7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7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7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7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7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7">
        <f t="shared" si="298"/>
        <v>7.8625030259017183</v>
      </c>
    </row>
    <row r="4888" spans="1:24" ht="15" customHeight="1" thickBot="1">
      <c r="A4888" s="236"/>
      <c r="B4888" s="600"/>
      <c r="C4888" s="600"/>
      <c r="D4888" s="600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8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7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7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7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7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7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7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7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7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7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7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7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7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7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7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7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7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7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7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7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7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7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7">
        <f t="shared" si="298"/>
        <v>9.1845493562231759</v>
      </c>
    </row>
    <row r="4911" spans="1:24" ht="15" customHeight="1" thickBot="1">
      <c r="A4911" s="236"/>
      <c r="B4911" s="600"/>
      <c r="C4911" s="600"/>
      <c r="D4911" s="600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8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7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7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7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7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7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7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7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7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7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7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7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7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7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7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7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7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7">
        <f t="shared" si="307"/>
        <v>8.8212745567800663</v>
      </c>
    </row>
    <row r="4929" spans="1:24" ht="15" customHeight="1">
      <c r="A4929" s="3">
        <v>42730</v>
      </c>
      <c r="B4929" s="597"/>
      <c r="C4929" s="597"/>
      <c r="D4929" s="597"/>
      <c r="E4929" s="597"/>
      <c r="F4929" s="597"/>
      <c r="G4929" s="597"/>
      <c r="H4929" s="597"/>
      <c r="I4929" s="597"/>
      <c r="J4929" s="597"/>
      <c r="K4929" s="597"/>
      <c r="L4929" s="597"/>
      <c r="M4929" s="597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7"/>
    </row>
    <row r="4930" spans="1:24" ht="15" customHeight="1">
      <c r="A4930" s="3">
        <v>42731</v>
      </c>
      <c r="B4930" s="597"/>
      <c r="C4930" s="597"/>
      <c r="D4930" s="597"/>
      <c r="E4930" s="597"/>
      <c r="F4930" s="597"/>
      <c r="G4930" s="597"/>
      <c r="H4930" s="597"/>
      <c r="I4930" s="597"/>
      <c r="J4930" s="597"/>
      <c r="K4930" s="597"/>
      <c r="L4930" s="597"/>
      <c r="M4930" s="597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7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7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7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7">
        <f t="shared" si="307"/>
        <v>8.9471032745591934</v>
      </c>
    </row>
    <row r="4934" spans="1:24" ht="15" customHeight="1" thickBot="1">
      <c r="A4934" s="236"/>
      <c r="B4934" s="600"/>
      <c r="C4934" s="600"/>
      <c r="D4934" s="600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8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7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7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7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7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7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7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7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7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7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7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7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7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7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7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7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7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7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7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03" t="s">
        <v>51</v>
      </c>
      <c r="Q4953" s="603" t="s">
        <v>51</v>
      </c>
      <c r="W4953" s="663" t="s">
        <v>51</v>
      </c>
      <c r="X4953" s="537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03"/>
      <c r="Q4954" s="603"/>
      <c r="W4954" s="663"/>
      <c r="X4954" s="537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03"/>
      <c r="Q4955" s="603"/>
      <c r="W4955" s="663"/>
      <c r="X4955" s="537"/>
    </row>
    <row r="4956" spans="1:24" ht="15" customHeight="1" thickBot="1">
      <c r="A4956" s="236"/>
      <c r="B4956" s="600"/>
      <c r="C4956" s="600"/>
      <c r="D4956" s="600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8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61" t="s">
        <v>51</v>
      </c>
      <c r="Q4957" s="25">
        <f>169.01/1155.5</f>
        <v>0.14626568585028127</v>
      </c>
      <c r="W4957" s="659" t="s">
        <v>51</v>
      </c>
      <c r="X4957" s="537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62"/>
      <c r="Q4958" s="25">
        <f>168.97/1155.2</f>
        <v>0.14626904432132964</v>
      </c>
      <c r="W4958" s="660"/>
      <c r="X4958" s="537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7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7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7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7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7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7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7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7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7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7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7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7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7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7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7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7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7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7">
        <f t="shared" si="307"/>
        <v>8.1866197183098599</v>
      </c>
    </row>
    <row r="4977" spans="1:24" ht="15" customHeight="1" thickBot="1">
      <c r="A4977" s="236"/>
      <c r="B4977" s="600"/>
      <c r="C4977" s="600"/>
      <c r="D4977" s="600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8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7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7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7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7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7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7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7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7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7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7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7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7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7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7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7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7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7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7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7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7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7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7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7">
        <f t="shared" si="317"/>
        <v>7.5411255411255409</v>
      </c>
    </row>
    <row r="5001" spans="1:24" ht="15" customHeight="1" thickBot="1">
      <c r="A5001" s="236"/>
      <c r="B5001" s="600"/>
      <c r="C5001" s="600"/>
      <c r="D5001" s="600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8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66" t="s">
        <v>57</v>
      </c>
      <c r="Q5002" s="25">
        <f>162.01/1113.8</f>
        <v>0.1454569940743401</v>
      </c>
      <c r="W5002" s="664" t="s">
        <v>58</v>
      </c>
      <c r="X5002" s="537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02"/>
      <c r="Q5003" s="25">
        <f>162.67/1118.9</f>
        <v>0.14538385914737686</v>
      </c>
      <c r="W5003" s="665"/>
      <c r="X5003" s="537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7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7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7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7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7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7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7">
        <f t="shared" si="318"/>
        <v>7.3670212765957448</v>
      </c>
    </row>
    <row r="5011" spans="1:24" ht="15" customHeight="1">
      <c r="A5011" s="3">
        <v>42839</v>
      </c>
      <c r="B5011" s="597"/>
      <c r="C5011" s="597"/>
      <c r="D5011" s="597"/>
      <c r="E5011" s="597"/>
      <c r="F5011" s="597"/>
      <c r="G5011" s="597"/>
      <c r="H5011" s="597"/>
      <c r="I5011" s="597"/>
      <c r="J5011" s="597"/>
      <c r="K5011" s="597"/>
      <c r="L5011" s="597"/>
      <c r="M5011" s="597"/>
      <c r="Q5011" s="25">
        <f>165.47/1138.8</f>
        <v>0.14530207235686687</v>
      </c>
      <c r="X5011" s="537"/>
    </row>
    <row r="5012" spans="1:24" ht="15" customHeight="1">
      <c r="A5012" s="3">
        <v>42842</v>
      </c>
      <c r="B5012" s="597"/>
      <c r="C5012" s="597"/>
      <c r="D5012" s="597"/>
      <c r="E5012" s="597"/>
      <c r="F5012" s="597"/>
      <c r="G5012" s="597"/>
      <c r="H5012" s="597"/>
      <c r="I5012" s="597"/>
      <c r="J5012" s="597"/>
      <c r="K5012" s="597"/>
      <c r="L5012" s="597"/>
      <c r="M5012" s="597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7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7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7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7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7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7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7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7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7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7">
        <f t="shared" si="322"/>
        <v>7.1052631578947372</v>
      </c>
    </row>
    <row r="5022" spans="1:24" ht="15" customHeight="1" thickBot="1">
      <c r="A5022" s="236"/>
      <c r="B5022" s="600"/>
      <c r="C5022" s="600"/>
      <c r="D5022" s="600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8">
        <f>AVERAGE(X5002:X5021)</f>
        <v>6.9846440041454994</v>
      </c>
    </row>
    <row r="5023" spans="1:24" ht="15" customHeight="1">
      <c r="A5023" s="3">
        <v>42856</v>
      </c>
      <c r="B5023" s="596"/>
      <c r="C5023" s="596"/>
      <c r="D5023" s="596"/>
      <c r="E5023" s="596"/>
      <c r="F5023" s="596"/>
      <c r="G5023" s="596"/>
      <c r="H5023" s="596"/>
      <c r="I5023" s="596"/>
      <c r="J5023" s="596"/>
      <c r="K5023" s="596"/>
      <c r="L5023" s="596"/>
      <c r="M5023" s="596"/>
      <c r="P5023" s="451" t="s">
        <v>57</v>
      </c>
      <c r="Q5023" s="598" t="s">
        <v>49</v>
      </c>
      <c r="W5023" s="453" t="s">
        <v>57</v>
      </c>
      <c r="X5023" s="537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599"/>
      <c r="X5024" s="537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599"/>
      <c r="X5025" s="537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599"/>
      <c r="X5026" s="537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7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7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7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7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7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7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7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7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7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7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7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7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7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7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7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7">
        <f t="shared" si="325"/>
        <v>7.6028708133971294</v>
      </c>
    </row>
    <row r="5043" spans="1:24" ht="15" customHeight="1">
      <c r="A5043" s="3">
        <v>42884</v>
      </c>
      <c r="B5043" s="597"/>
      <c r="C5043" s="597"/>
      <c r="D5043" s="597"/>
      <c r="E5043" s="597"/>
      <c r="F5043" s="597"/>
      <c r="G5043" s="597"/>
      <c r="H5043" s="597"/>
      <c r="I5043" s="597"/>
      <c r="J5043" s="597"/>
      <c r="K5043" s="597"/>
      <c r="L5043" s="597"/>
      <c r="M5043" s="597"/>
      <c r="X5043" s="537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7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7">
        <f>P5045/K5045</f>
        <v>7.6963855421686747</v>
      </c>
    </row>
    <row r="5046" spans="1:24" ht="15" customHeight="1" thickBot="1">
      <c r="A5046" s="236"/>
      <c r="B5046" s="600"/>
      <c r="C5046" s="600"/>
      <c r="D5046" s="600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8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7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7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7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7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7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7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7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7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7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7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7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7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7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7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7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7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7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7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7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7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7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7">
        <f t="shared" ref="X5068:X5078" si="332">P5068/K5068</f>
        <v>7.7836411609498679</v>
      </c>
    </row>
    <row r="5069" spans="1:24" ht="15" customHeight="1" thickBot="1">
      <c r="A5069" s="236"/>
      <c r="B5069" s="600"/>
      <c r="C5069" s="600"/>
      <c r="D5069" s="600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8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7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7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7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7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7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7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7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7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7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7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7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7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7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7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7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7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7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7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7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7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7">
        <f t="shared" ref="X5090" si="352">P5090/K5090</f>
        <v>7.8589965397923871</v>
      </c>
    </row>
    <row r="5091" spans="1:24" ht="15" customHeight="1" thickBot="1">
      <c r="A5091" s="236"/>
      <c r="B5091" s="600"/>
      <c r="C5091" s="600"/>
      <c r="D5091" s="600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8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7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7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7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7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7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7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7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7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7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7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7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7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7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7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7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7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7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7">
        <f t="shared" si="380"/>
        <v>8.3176771989752343</v>
      </c>
    </row>
    <row r="5111" spans="1:24" ht="15" customHeight="1">
      <c r="A5111" s="3">
        <v>42975</v>
      </c>
      <c r="B5111" s="597"/>
      <c r="C5111" s="597"/>
      <c r="D5111" s="597"/>
      <c r="E5111" s="597"/>
      <c r="F5111" s="597"/>
      <c r="G5111" s="597"/>
      <c r="H5111" s="597"/>
      <c r="I5111" s="597"/>
      <c r="J5111" s="597"/>
      <c r="K5111" s="597"/>
      <c r="L5111" s="597"/>
      <c r="M5111" s="597"/>
      <c r="X5111" s="537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7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7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7">
        <f t="shared" ref="X5114" si="384">P5114/K5114</f>
        <v>8.2722292456805739</v>
      </c>
    </row>
    <row r="5115" spans="1:24" ht="15" customHeight="1" thickBot="1">
      <c r="A5115" s="236"/>
      <c r="B5115" s="600"/>
      <c r="C5115" s="600"/>
      <c r="D5115" s="600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8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7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7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7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7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7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7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7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7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7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7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7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7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7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7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7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7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7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7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7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7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7">
        <f t="shared" ref="X5136" si="409">P5136/K5136</f>
        <v>8.5589519650655017</v>
      </c>
    </row>
    <row r="5137" spans="1:24" ht="15" customHeight="1" thickBot="1">
      <c r="A5137" s="236"/>
      <c r="B5137" s="600"/>
      <c r="C5137" s="600"/>
      <c r="D5137" s="600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8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7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7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7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7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7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7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7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7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7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7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7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7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7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7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7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7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7">
        <f t="shared" ref="X5159" si="430">P5159/K5159</f>
        <v>7.7034283353985957</v>
      </c>
    </row>
    <row r="5160" spans="1:24" ht="15" customHeight="1" thickBot="1">
      <c r="A5160" s="236"/>
      <c r="B5160" s="600"/>
      <c r="C5160" s="600"/>
      <c r="D5160" s="600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8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7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7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7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7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7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7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7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7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7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7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7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7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7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7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7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7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7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7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7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7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7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7">
        <f t="shared" si="460"/>
        <v>7.3686337914308808</v>
      </c>
    </row>
    <row r="5183" spans="1:24" ht="15" customHeight="1" thickBot="1">
      <c r="A5183" s="236"/>
      <c r="B5183" s="600"/>
      <c r="C5183" s="600"/>
      <c r="D5183" s="600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8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7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7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7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7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7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7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7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7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7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7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7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7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7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7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7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7">
        <f t="shared" ref="X5199" si="483">P5199/K5199</f>
        <v>7.7031945006065508</v>
      </c>
    </row>
    <row r="5200" spans="1:24" ht="15" customHeight="1">
      <c r="A5200" s="3">
        <v>43094</v>
      </c>
      <c r="B5200" s="597"/>
      <c r="C5200" s="597"/>
      <c r="D5200" s="597"/>
      <c r="E5200" s="597"/>
      <c r="F5200" s="597"/>
      <c r="G5200" s="597"/>
      <c r="H5200" s="597"/>
      <c r="I5200" s="597"/>
      <c r="J5200" s="597"/>
      <c r="K5200" s="597"/>
      <c r="L5200" s="597"/>
      <c r="M5200" s="597"/>
      <c r="P5200" s="278"/>
      <c r="X5200" s="537"/>
    </row>
    <row r="5201" spans="1:24" ht="15" customHeight="1">
      <c r="A5201" s="3">
        <v>43095</v>
      </c>
      <c r="B5201" s="597"/>
      <c r="C5201" s="597"/>
      <c r="D5201" s="597"/>
      <c r="E5201" s="597"/>
      <c r="F5201" s="597"/>
      <c r="G5201" s="597"/>
      <c r="H5201" s="597"/>
      <c r="I5201" s="597"/>
      <c r="J5201" s="597"/>
      <c r="K5201" s="597"/>
      <c r="L5201" s="597"/>
      <c r="M5201" s="597"/>
      <c r="X5201" s="537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7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7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7">
        <f t="shared" ref="X5204" si="491">P5204/K5204</f>
        <v>7.6573146292585168</v>
      </c>
    </row>
    <row r="5205" spans="1:24" ht="15" customHeight="1" thickBot="1">
      <c r="A5205" s="236"/>
      <c r="B5205" s="600"/>
      <c r="C5205" s="600"/>
      <c r="D5205" s="600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8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7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7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7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7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7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7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7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7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7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7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7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7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7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7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7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7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7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7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7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7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7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7">
        <f t="shared" ref="X5227" si="521">P5227/K5227</f>
        <v>7.4161585365853657</v>
      </c>
    </row>
    <row r="5228" spans="1:24" ht="15" customHeight="1" thickBot="1">
      <c r="A5228" s="236"/>
      <c r="B5228" s="600"/>
      <c r="C5228" s="600"/>
      <c r="D5228" s="600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8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7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7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7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7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7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7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7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7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7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7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75" t="s">
        <v>51</v>
      </c>
      <c r="Q5239" s="675"/>
      <c r="X5239" s="537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75"/>
      <c r="Q5240" s="675"/>
      <c r="X5240" s="537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75"/>
      <c r="Q5241" s="675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75"/>
      <c r="Q5242" s="675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75"/>
      <c r="Q5243" s="675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7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7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7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7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7">
        <f>P5248/K5248</f>
        <v>0</v>
      </c>
    </row>
    <row r="5249" spans="1:24" ht="15" customHeight="1" thickBot="1">
      <c r="A5249" s="236"/>
      <c r="B5249" s="600"/>
      <c r="C5249" s="600"/>
      <c r="D5249" s="600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8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7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7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7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7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7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7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7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7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7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7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7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7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7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7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7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7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7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7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7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7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7">
        <f t="shared" ref="X5270" si="549">P5270/K5270</f>
        <v>7.7975943591870589</v>
      </c>
    </row>
    <row r="5271" spans="1:24" ht="15" customHeight="1">
      <c r="A5271" s="3">
        <v>43189</v>
      </c>
      <c r="B5271" s="597"/>
      <c r="C5271" s="597"/>
      <c r="D5271" s="597"/>
      <c r="E5271" s="597"/>
      <c r="F5271" s="597"/>
      <c r="G5271" s="597"/>
      <c r="H5271" s="597"/>
      <c r="I5271" s="597"/>
      <c r="J5271" s="597"/>
      <c r="K5271" s="597"/>
      <c r="L5271" s="597"/>
      <c r="M5271" s="597"/>
      <c r="N5271" s="455">
        <f>AVERAGE(K5250:K5270)</f>
        <v>2397</v>
      </c>
      <c r="O5271" s="250">
        <f>AVERAGE(K5206:K5270)</f>
        <v>2522.6746031746034</v>
      </c>
      <c r="X5271" s="537"/>
    </row>
    <row r="5272" spans="1:24" ht="15" customHeight="1" thickBot="1">
      <c r="A5272" s="236"/>
      <c r="B5272" s="600"/>
      <c r="C5272" s="600"/>
      <c r="D5272" s="600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8">
        <f>AVERAGE(X5252:X5271)</f>
        <v>7.7932066644375153</v>
      </c>
    </row>
    <row r="5273" spans="1:24" ht="15" customHeight="1">
      <c r="A5273" s="3">
        <v>43192</v>
      </c>
      <c r="B5273" s="597"/>
      <c r="C5273" s="597"/>
      <c r="D5273" s="597"/>
      <c r="E5273" s="597"/>
      <c r="F5273" s="597"/>
      <c r="G5273" s="597"/>
      <c r="H5273" s="597"/>
      <c r="I5273" s="597"/>
      <c r="J5273" s="597"/>
      <c r="K5273" s="597"/>
      <c r="L5273" s="597"/>
      <c r="M5273" s="597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7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7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02" t="s">
        <v>59</v>
      </c>
      <c r="Q5276" s="25">
        <f>168.56/1059.5</f>
        <v>0.15909391222274658</v>
      </c>
      <c r="X5276" s="537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02"/>
      <c r="Q5277" s="25">
        <f>169.02/1066</f>
        <v>0.15855534709193247</v>
      </c>
      <c r="X5277" s="537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7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7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7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7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7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7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7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7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7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7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7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7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7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7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7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00"/>
      <c r="C5294" s="600"/>
      <c r="D5294" s="600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8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7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7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7">
        <f>P5298/K5298</f>
        <v>8.3333333333333339</v>
      </c>
    </row>
    <row r="5299" spans="1:24" ht="15" customHeight="1">
      <c r="A5299" s="3">
        <v>43227</v>
      </c>
      <c r="B5299" s="597"/>
      <c r="C5299" s="597"/>
      <c r="D5299" s="597"/>
      <c r="E5299" s="597"/>
      <c r="F5299" s="597"/>
      <c r="G5299" s="597"/>
      <c r="H5299" s="597"/>
      <c r="I5299" s="597"/>
      <c r="J5299" s="597"/>
      <c r="K5299" s="597"/>
      <c r="L5299" s="597"/>
      <c r="M5299" s="597"/>
      <c r="P5299" s="278"/>
      <c r="X5299" s="537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7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7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7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7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7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7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7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7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7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7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7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7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7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7">
        <f t="shared" ref="X5313:X5315" si="600">P5313/K5313</f>
        <v>8.3042596348884388</v>
      </c>
    </row>
    <row r="5314" spans="1:24" ht="15" customHeight="1">
      <c r="A5314" s="3">
        <v>43248</v>
      </c>
      <c r="B5314" s="597"/>
      <c r="C5314" s="597"/>
      <c r="D5314" s="597"/>
      <c r="E5314" s="597"/>
      <c r="F5314" s="597"/>
      <c r="G5314" s="597"/>
      <c r="H5314" s="597"/>
      <c r="I5314" s="597"/>
      <c r="J5314" s="597"/>
      <c r="K5314" s="597"/>
      <c r="L5314" s="597"/>
      <c r="M5314" s="597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7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7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7">
        <f t="shared" ref="X5317:X5319" si="604">P5317/K5317</f>
        <v>8.2723369454099362</v>
      </c>
    </row>
    <row r="5318" spans="1:24" ht="15" customHeight="1" thickBot="1">
      <c r="A5318" s="236"/>
      <c r="B5318" s="600"/>
      <c r="C5318" s="600"/>
      <c r="D5318" s="600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8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7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7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7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7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7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7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7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7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7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7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7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7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7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7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7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7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7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7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7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7">
        <f>P5339/K5339</f>
        <v>8.7129934210526319</v>
      </c>
    </row>
    <row r="5340" spans="1:24" ht="15" customHeight="1" thickBot="1">
      <c r="A5340" s="236"/>
      <c r="B5340" s="600"/>
      <c r="C5340" s="600"/>
      <c r="D5340" s="600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8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7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7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7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7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7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7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7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7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7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7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7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7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7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7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7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7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7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7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7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7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7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7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8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7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7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7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7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7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7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7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7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7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7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7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7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7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7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7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7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7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7">
        <f t="shared" si="654"/>
        <v>8.7902837902837909</v>
      </c>
    </row>
    <row r="5382" spans="1:24" ht="15" customHeight="1">
      <c r="A5382" s="3">
        <v>43339</v>
      </c>
      <c r="B5382" s="597"/>
      <c r="C5382" s="597"/>
      <c r="D5382" s="597"/>
      <c r="E5382" s="597"/>
      <c r="F5382" s="597"/>
      <c r="G5382" s="597"/>
      <c r="H5382" s="597"/>
      <c r="I5382" s="597"/>
      <c r="J5382" s="597"/>
      <c r="K5382" s="597"/>
      <c r="L5382" s="597"/>
      <c r="M5382" s="597"/>
      <c r="X5382" s="537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7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7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7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7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8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7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7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7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7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7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7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7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7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7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7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7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7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7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7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7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7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7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7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7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7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8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7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7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7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7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7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7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7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7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7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7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7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7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7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7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7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7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7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7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7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7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7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7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7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8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7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7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7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7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7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7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7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7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7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7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7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7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7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7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7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7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7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7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7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7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7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7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8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7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7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7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7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7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7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7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7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7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7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7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7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7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7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7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7"/>
    </row>
    <row r="5472" spans="1:24" ht="15" customHeight="1">
      <c r="A5472" s="3">
        <v>43459</v>
      </c>
      <c r="B5472" s="597"/>
      <c r="C5472" s="597"/>
      <c r="D5472" s="597"/>
      <c r="E5472" s="597"/>
      <c r="F5472" s="597"/>
      <c r="G5472" s="597"/>
      <c r="H5472" s="597"/>
      <c r="I5472" s="597"/>
      <c r="J5472" s="597"/>
      <c r="K5472" s="597"/>
      <c r="L5472" s="597"/>
      <c r="M5472" s="597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7"/>
    </row>
    <row r="5473" spans="1:24" ht="15" customHeight="1">
      <c r="A5473" s="3">
        <v>43460</v>
      </c>
      <c r="B5473" s="597"/>
      <c r="C5473" s="597"/>
      <c r="D5473" s="597"/>
      <c r="E5473" s="597"/>
      <c r="F5473" s="597"/>
      <c r="G5473" s="597"/>
      <c r="H5473" s="597"/>
      <c r="I5473" s="597"/>
      <c r="J5473" s="597"/>
      <c r="K5473" s="597"/>
      <c r="L5473" s="597"/>
      <c r="M5473" s="597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7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7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7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7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8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7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7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7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7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7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7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7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7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7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7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7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7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7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7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7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7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7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7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7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7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7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7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8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7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7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7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7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7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7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7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7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7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7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7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7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7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7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7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7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7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7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7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7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8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7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7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7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7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7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7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7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7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7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7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7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7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7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7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7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7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7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7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7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7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7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8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7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7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7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7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7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7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7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7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7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7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7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7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7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7">
        <f t="shared" si="709"/>
        <v>8.6268890046899429</v>
      </c>
    </row>
    <row r="5558" spans="1:24" ht="15" customHeight="1">
      <c r="A5558" s="3">
        <v>43574</v>
      </c>
      <c r="B5558" s="597"/>
      <c r="C5558" s="597"/>
      <c r="D5558" s="597"/>
      <c r="E5558" s="597"/>
      <c r="F5558" s="597"/>
      <c r="G5558" s="597"/>
      <c r="H5558" s="597"/>
      <c r="I5558" s="597"/>
      <c r="J5558" s="597"/>
      <c r="K5558" s="597"/>
      <c r="L5558" s="597"/>
      <c r="M5558" s="597"/>
      <c r="P5558" s="278"/>
      <c r="X5558" s="537"/>
    </row>
    <row r="5559" spans="1:24" ht="15" customHeight="1">
      <c r="A5559" s="3">
        <v>43577</v>
      </c>
      <c r="B5559" s="597"/>
      <c r="C5559" s="597"/>
      <c r="D5559" s="597"/>
      <c r="E5559" s="597"/>
      <c r="F5559" s="597"/>
      <c r="G5559" s="597"/>
      <c r="H5559" s="597"/>
      <c r="I5559" s="597"/>
      <c r="J5559" s="597"/>
      <c r="K5559" s="597"/>
      <c r="L5559" s="597"/>
      <c r="M5559" s="597"/>
      <c r="P5559" s="278">
        <v>16525</v>
      </c>
      <c r="X5559" s="537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7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7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7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7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7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7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8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7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97"/>
      <c r="C5570" s="597"/>
      <c r="D5570" s="597"/>
      <c r="E5570" s="597"/>
      <c r="F5570" s="597"/>
      <c r="G5570" s="597"/>
      <c r="H5570" s="597"/>
      <c r="I5570" s="597"/>
      <c r="J5570" s="597"/>
      <c r="K5570" s="597"/>
      <c r="L5570" s="597"/>
      <c r="M5570" s="597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7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7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7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7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7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7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7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7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7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7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7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7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7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7">
        <f t="shared" si="721"/>
        <v>9.0200935865675742</v>
      </c>
    </row>
    <row r="5585" spans="1:24" ht="15" customHeight="1">
      <c r="A5585" s="3">
        <v>43612</v>
      </c>
      <c r="B5585" s="597"/>
      <c r="C5585" s="597"/>
      <c r="D5585" s="597"/>
      <c r="E5585" s="597"/>
      <c r="F5585" s="597"/>
      <c r="G5585" s="597"/>
      <c r="H5585" s="597"/>
      <c r="I5585" s="597"/>
      <c r="J5585" s="597"/>
      <c r="K5585" s="597"/>
      <c r="L5585" s="597"/>
      <c r="M5585" s="597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7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7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7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7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7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8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7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7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7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7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7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7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7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7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7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7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7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7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7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7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7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7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7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7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7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7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8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7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7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7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7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7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7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7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7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7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7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7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7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7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7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7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7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7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7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7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7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7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7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7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8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7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7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7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7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7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7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7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7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7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7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7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7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7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7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7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7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7">
        <f t="shared" si="740"/>
        <v>8.1032412965186076</v>
      </c>
    </row>
    <row r="5653" spans="1:24" ht="15" customHeight="1">
      <c r="A5653" s="3">
        <v>43703</v>
      </c>
      <c r="B5653" s="597"/>
      <c r="C5653" s="597"/>
      <c r="D5653" s="597"/>
      <c r="E5653" s="597"/>
      <c r="F5653" s="597"/>
      <c r="G5653" s="597"/>
      <c r="H5653" s="597"/>
      <c r="I5653" s="597"/>
      <c r="J5653" s="597"/>
      <c r="K5653" s="597"/>
      <c r="L5653" s="597"/>
      <c r="M5653" s="597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7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7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7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7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7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8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7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7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7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7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7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7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7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7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7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7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7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7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7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7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7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7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7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7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7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7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7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8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7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7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7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7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7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7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7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7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7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7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7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7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7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7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7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7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7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7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7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7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7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7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7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8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7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7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7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7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7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7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7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7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7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7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7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7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7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7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7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7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7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7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7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7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7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8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7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7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7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7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7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7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7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7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7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7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7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7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7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7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7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7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7">
        <f t="shared" si="740"/>
        <v>7.9790026246719163</v>
      </c>
    </row>
    <row r="5744" spans="1:24" ht="15" customHeight="1">
      <c r="A5744" s="3">
        <v>43824</v>
      </c>
      <c r="B5744" s="624" t="s">
        <v>61</v>
      </c>
      <c r="C5744" s="597"/>
      <c r="D5744" s="597"/>
      <c r="E5744" s="597"/>
      <c r="F5744" s="597"/>
      <c r="G5744" s="597"/>
      <c r="H5744" s="597"/>
      <c r="I5744" s="597"/>
      <c r="J5744" s="597"/>
      <c r="K5744" s="597"/>
      <c r="L5744" s="597"/>
      <c r="M5744" s="597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7"/>
    </row>
    <row r="5745" spans="1:24" ht="15" customHeight="1">
      <c r="A5745" s="3">
        <v>43825</v>
      </c>
      <c r="B5745" s="597"/>
      <c r="C5745" s="597"/>
      <c r="D5745" s="597"/>
      <c r="E5745" s="597"/>
      <c r="F5745" s="597"/>
      <c r="G5745" s="597"/>
      <c r="H5745" s="597"/>
      <c r="I5745" s="597"/>
      <c r="J5745" s="597"/>
      <c r="K5745" s="597"/>
      <c r="L5745" s="597"/>
      <c r="M5745" s="597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7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7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7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7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8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7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7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7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7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7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7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7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7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7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7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7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7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7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7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7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7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7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7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7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7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7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7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8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7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7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7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7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7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7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7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7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7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7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7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7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7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7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7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7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7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7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7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7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8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7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7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7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7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7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7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7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7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7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7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7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7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7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7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7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7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7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7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7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7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7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7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8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7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7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7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7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7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7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7">
        <f t="shared" si="827"/>
        <v>8.2962303354111011</v>
      </c>
    </row>
    <row r="5824" spans="1:24" ht="15" customHeight="1">
      <c r="A5824" s="3">
        <v>43931</v>
      </c>
      <c r="B5824" s="597" t="s">
        <v>62</v>
      </c>
      <c r="C5824" s="597"/>
      <c r="D5824" s="597"/>
      <c r="E5824" s="597"/>
      <c r="F5824" s="597"/>
      <c r="G5824" s="597"/>
      <c r="H5824" s="597"/>
      <c r="I5824" s="597"/>
      <c r="J5824" s="597"/>
      <c r="K5824" s="597"/>
      <c r="L5824" s="597"/>
      <c r="M5824" s="597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7"/>
    </row>
    <row r="5825" spans="1:24" ht="15" customHeight="1">
      <c r="A5825" s="3">
        <v>43934</v>
      </c>
      <c r="B5825" s="597"/>
      <c r="C5825" s="597"/>
      <c r="D5825" s="597"/>
      <c r="E5825" s="597"/>
      <c r="F5825" s="597"/>
      <c r="G5825" s="597"/>
      <c r="H5825" s="597"/>
      <c r="I5825" s="597"/>
      <c r="J5825" s="597"/>
      <c r="K5825" s="597"/>
      <c r="L5825" s="597"/>
      <c r="M5825" s="597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7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7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7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7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7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7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7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7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7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7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7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7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7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7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8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81"/>
      <c r="Q5840" s="25">
        <f>171.99/1218.5</f>
        <v>0.14114895363151417</v>
      </c>
      <c r="W5840" s="340">
        <f t="shared" ref="W5840:W5858" si="850">(P5840*Q5840)*(1+U5840)</f>
        <v>0</v>
      </c>
      <c r="X5840" s="537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82"/>
      <c r="W5841" s="340">
        <f t="shared" si="850"/>
        <v>0</v>
      </c>
      <c r="X5841" s="537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82"/>
      <c r="Q5842" s="25">
        <f>171.95/1227.8</f>
        <v>0.14004723896400065</v>
      </c>
      <c r="W5842" s="340">
        <f t="shared" si="850"/>
        <v>0</v>
      </c>
      <c r="X5842" s="537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7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7">
        <f t="shared" si="854"/>
        <v>8.7527014510651444</v>
      </c>
    </row>
    <row r="5845" spans="1:24" ht="15" customHeight="1">
      <c r="A5845" s="3">
        <v>43959</v>
      </c>
      <c r="B5845" s="597" t="s">
        <v>62</v>
      </c>
      <c r="C5845" s="597"/>
      <c r="D5845" s="597"/>
      <c r="E5845" s="597"/>
      <c r="F5845" s="597"/>
      <c r="G5845" s="597"/>
      <c r="H5845" s="597"/>
      <c r="I5845" s="597"/>
      <c r="J5845" s="597"/>
      <c r="K5845" s="597"/>
      <c r="L5845" s="597"/>
      <c r="M5845" s="597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7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7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7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7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7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7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7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7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7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7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7">
        <f t="shared" si="854"/>
        <v>8.8244465232304332</v>
      </c>
    </row>
    <row r="5856" spans="1:24" ht="15" customHeight="1">
      <c r="A5856" s="3">
        <v>43976</v>
      </c>
      <c r="B5856" s="597" t="s">
        <v>62</v>
      </c>
      <c r="C5856" s="597"/>
      <c r="D5856" s="597"/>
      <c r="E5856" s="597"/>
      <c r="F5856" s="597"/>
      <c r="G5856" s="597"/>
      <c r="H5856" s="597"/>
      <c r="I5856" s="597"/>
      <c r="J5856" s="597"/>
      <c r="K5856" s="597"/>
      <c r="L5856" s="597"/>
      <c r="M5856" s="597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7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7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7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7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7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8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7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7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7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7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7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7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7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7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7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7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7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7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7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7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7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7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7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7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7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7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7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7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8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7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7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7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7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7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7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7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7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7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7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7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7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7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7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7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7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7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7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7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7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7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7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7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8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7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7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7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7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7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7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7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7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7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7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7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7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7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7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7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7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7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7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7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7">
        <f t="shared" si="946"/>
        <v>7.9686314191753098</v>
      </c>
    </row>
    <row r="5929" spans="1:24" ht="15" customHeight="1">
      <c r="A5929" s="3">
        <v>44074</v>
      </c>
      <c r="B5929" s="597" t="s">
        <v>62</v>
      </c>
      <c r="C5929" s="597"/>
      <c r="D5929" s="597"/>
      <c r="E5929" s="597"/>
      <c r="F5929" s="597"/>
      <c r="G5929" s="597"/>
      <c r="H5929" s="597"/>
      <c r="I5929" s="597"/>
      <c r="J5929" s="597"/>
      <c r="K5929" s="597"/>
      <c r="L5929" s="597"/>
      <c r="M5929" s="597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7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8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7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7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7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7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7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7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7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7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7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7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7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7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7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7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7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7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7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7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7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7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599"/>
      <c r="W5951" s="340">
        <f t="shared" si="981"/>
        <v>0</v>
      </c>
      <c r="X5951" s="537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599"/>
      <c r="W5952" s="340">
        <f t="shared" si="981"/>
        <v>0</v>
      </c>
      <c r="X5952" s="537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8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77"/>
      <c r="W5954" s="340">
        <f t="shared" ref="W5954:W5955" si="986">(P5954*Q5954)*(1+U5954)</f>
        <v>0</v>
      </c>
      <c r="X5954" s="537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95"/>
      <c r="Q5955" s="25">
        <f>171.37/1169.5</f>
        <v>0.14653270628473708</v>
      </c>
      <c r="W5955" s="340">
        <f t="shared" si="986"/>
        <v>0</v>
      </c>
      <c r="X5955" s="537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95"/>
      <c r="Q5956" s="25">
        <f>172.58/1163.4</f>
        <v>0.14834106927969742</v>
      </c>
      <c r="W5956" s="340">
        <f t="shared" ref="W5956" si="988">(P5956*Q5956)*(1+U5956)</f>
        <v>0</v>
      </c>
      <c r="X5956" s="537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95"/>
      <c r="Q5957" s="25">
        <f>172.52/1160</f>
        <v>0.14872413793103448</v>
      </c>
      <c r="W5957" s="340">
        <f t="shared" ref="W5957" si="990">(P5957*Q5957)*(1+U5957)</f>
        <v>0</v>
      </c>
      <c r="X5957" s="537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95"/>
      <c r="Q5958" s="25">
        <f>172.28/1162.5</f>
        <v>0.14819784946236558</v>
      </c>
      <c r="W5958" s="340">
        <f t="shared" ref="W5958" si="992">(P5958*Q5958)*(1+U5958)</f>
        <v>0</v>
      </c>
      <c r="X5958" s="537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95"/>
      <c r="W5959" s="340">
        <f t="shared" ref="W5959" si="994">(P5959*Q5959)*(1+U5959)</f>
        <v>0</v>
      </c>
      <c r="X5959" s="537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7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7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7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7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7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7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7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7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7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7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7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7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7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7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7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7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8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7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7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7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7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7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7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7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7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7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7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7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7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7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7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7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7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7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7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7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7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7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8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7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7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7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7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7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7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7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7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7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7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7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7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7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7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7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7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7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7">
        <f t="shared" si="1074"/>
        <v>7.4623051367237414</v>
      </c>
    </row>
    <row r="6017" spans="1:24" ht="15" customHeight="1">
      <c r="A6017" s="3">
        <v>44190</v>
      </c>
      <c r="B6017" s="597" t="s">
        <v>62</v>
      </c>
      <c r="C6017" s="597"/>
      <c r="D6017" s="597"/>
      <c r="E6017" s="597"/>
      <c r="F6017" s="597"/>
      <c r="G6017" s="597"/>
      <c r="H6017" s="597"/>
      <c r="I6017" s="597"/>
      <c r="J6017" s="597"/>
      <c r="K6017" s="597"/>
      <c r="L6017" s="597"/>
      <c r="M6017" s="597"/>
      <c r="X6017" s="537"/>
    </row>
    <row r="6018" spans="1:24" ht="15" customHeight="1">
      <c r="A6018" s="3">
        <v>44193</v>
      </c>
      <c r="B6018" s="597"/>
      <c r="C6018" s="597"/>
      <c r="D6018" s="597"/>
      <c r="E6018" s="597"/>
      <c r="F6018" s="597"/>
      <c r="G6018" s="597"/>
      <c r="H6018" s="597"/>
      <c r="I6018" s="597"/>
      <c r="J6018" s="597"/>
      <c r="K6018" s="597"/>
      <c r="L6018" s="597"/>
      <c r="M6018" s="597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7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7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7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7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8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7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7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7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7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7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7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7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7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7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7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7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7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7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7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7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7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7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7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7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7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8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7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7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7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7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7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7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7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599"/>
      <c r="X6051" s="537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76"/>
      <c r="Q6052" s="599"/>
      <c r="X6052" s="537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76"/>
      <c r="Q6053" s="25">
        <f>172.78/1110.1</f>
        <v>0.15564363570849474</v>
      </c>
      <c r="X6053" s="537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76"/>
      <c r="Q6054" s="25">
        <f>172.1/1103.1</f>
        <v>0.15601486719245763</v>
      </c>
      <c r="X6054" s="537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76"/>
      <c r="Q6055" s="25">
        <f>171.58/1099.7</f>
        <v>0.15602437028280441</v>
      </c>
      <c r="X6055" s="537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76"/>
      <c r="Q6056" s="25">
        <f>172.1/1107.7</f>
        <v>0.15536697661821791</v>
      </c>
      <c r="X6056" s="537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7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7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7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7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7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7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7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8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7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7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7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7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7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7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7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7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7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7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7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7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7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7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7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7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7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7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7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7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7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7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7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8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7">
        <f t="shared" ref="X6089:X6093" si="1184">P6089/K6089</f>
        <v>7.8249678249678247</v>
      </c>
    </row>
    <row r="6090" spans="1:24" ht="15" customHeight="1">
      <c r="A6090" s="3">
        <v>44288</v>
      </c>
      <c r="B6090" s="597" t="s">
        <v>62</v>
      </c>
      <c r="C6090" s="597"/>
      <c r="D6090" s="597"/>
      <c r="E6090" s="597"/>
      <c r="F6090" s="597"/>
      <c r="G6090" s="597"/>
      <c r="H6090" s="597"/>
      <c r="I6090" s="597"/>
      <c r="J6090" s="597"/>
      <c r="K6090" s="597"/>
      <c r="L6090" s="597"/>
      <c r="M6090" s="597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7"/>
    </row>
    <row r="6091" spans="1:24" ht="15" customHeight="1">
      <c r="A6091" s="3">
        <v>44291</v>
      </c>
      <c r="B6091" s="597"/>
      <c r="C6091" s="597"/>
      <c r="D6091" s="597"/>
      <c r="E6091" s="597"/>
      <c r="F6091" s="597"/>
      <c r="G6091" s="597"/>
      <c r="H6091" s="597"/>
      <c r="I6091" s="597"/>
      <c r="J6091" s="597"/>
      <c r="K6091" s="597"/>
      <c r="L6091" s="597"/>
      <c r="M6091" s="597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7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7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7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7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7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7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7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7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7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7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7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7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7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7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7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7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7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7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7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7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8">
        <f>V6111/N6110</f>
        <v>7.4644618213082943</v>
      </c>
    </row>
    <row r="6112" spans="1:24" ht="15" customHeight="1">
      <c r="A6112" s="3">
        <v>44319</v>
      </c>
      <c r="B6112" s="596" t="s">
        <v>63</v>
      </c>
      <c r="C6112" s="596"/>
      <c r="D6112" s="596"/>
      <c r="E6112" s="596"/>
      <c r="F6112" s="596"/>
      <c r="G6112" s="596"/>
      <c r="H6112" s="596"/>
      <c r="I6112" s="596"/>
      <c r="J6112" s="596"/>
      <c r="K6112" s="596"/>
      <c r="L6112" s="596"/>
      <c r="M6112" s="596"/>
      <c r="N6112" s="596"/>
      <c r="O6112" s="596"/>
      <c r="P6112" s="596"/>
      <c r="Q6112" s="25">
        <f>172.71/1119.3</f>
        <v>0.15430179576521041</v>
      </c>
      <c r="X6112" s="537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74"/>
      <c r="W6113" s="340">
        <f t="shared" ref="W6113" si="1221">(P6113*Q6113)*(1+U6113)</f>
        <v>0</v>
      </c>
      <c r="X6113" s="537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74"/>
      <c r="Q6114" s="25">
        <f>173.21/1121.1</f>
        <v>0.15450004459905453</v>
      </c>
      <c r="W6114" s="340">
        <f t="shared" ref="W6114" si="1223">(P6114*Q6114)*(1+U6114)</f>
        <v>0</v>
      </c>
      <c r="X6114" s="537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7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7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7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7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7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7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7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7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7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7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7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7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7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7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7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7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7">
        <f t="shared" si="1253"/>
        <v>6.9067028985507246</v>
      </c>
    </row>
    <row r="6132" spans="1:24" ht="15" customHeight="1">
      <c r="A6132" s="3">
        <v>44347</v>
      </c>
      <c r="B6132" s="597" t="s">
        <v>62</v>
      </c>
      <c r="C6132" s="597"/>
      <c r="D6132" s="597"/>
      <c r="E6132" s="597"/>
      <c r="F6132" s="597"/>
      <c r="G6132" s="597"/>
      <c r="H6132" s="597"/>
      <c r="I6132" s="597"/>
      <c r="J6132" s="597"/>
      <c r="K6132" s="597"/>
      <c r="L6132" s="597"/>
      <c r="M6132" s="597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7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8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7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7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7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7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7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7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7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7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7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7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7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7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7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7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7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7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7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7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7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7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7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7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8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7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7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7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7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7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7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7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7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7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7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7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7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7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7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7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7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7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7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7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7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7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7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8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7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7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7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7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7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7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7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7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7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7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7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7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7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7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7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7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7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7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7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7">
        <f t="shared" si="1290"/>
        <v>6.2004472453750763</v>
      </c>
    </row>
    <row r="6200" spans="1:24" ht="15" customHeight="1">
      <c r="A6200" s="3">
        <v>44438</v>
      </c>
      <c r="B6200" s="597" t="s">
        <v>62</v>
      </c>
      <c r="C6200" s="680"/>
      <c r="D6200" s="680"/>
      <c r="E6200" s="680"/>
      <c r="F6200" s="680"/>
      <c r="G6200" s="680"/>
      <c r="H6200" s="680"/>
      <c r="I6200" s="680"/>
      <c r="J6200" s="680"/>
      <c r="K6200" s="680"/>
      <c r="L6200" s="680"/>
      <c r="M6200" s="680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7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7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8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7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7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7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7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7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7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7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7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7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7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7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7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7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7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7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7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7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7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7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7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7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7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8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7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7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7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7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7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7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7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7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7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7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7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7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7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7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7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7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7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7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7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7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7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8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7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7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7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7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7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7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7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7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7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7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7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7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7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7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7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7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7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7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7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7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7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7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8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7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7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7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7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7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7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7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7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7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7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7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7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7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7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7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7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7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7">
        <f t="shared" si="1297"/>
        <v>6.604590731918579</v>
      </c>
    </row>
    <row r="6289" spans="1:24" ht="15" customHeight="1">
      <c r="A6289" s="3">
        <v>44557</v>
      </c>
      <c r="B6289" s="597" t="s">
        <v>62</v>
      </c>
      <c r="C6289" s="678"/>
      <c r="D6289" s="678"/>
      <c r="E6289" s="678"/>
      <c r="F6289" s="678"/>
      <c r="G6289" s="678"/>
      <c r="H6289" s="678"/>
      <c r="I6289" s="678"/>
      <c r="J6289" s="678"/>
      <c r="K6289" s="678"/>
      <c r="L6289" s="678"/>
      <c r="M6289" s="67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7"/>
    </row>
    <row r="6290" spans="1:24" ht="15" customHeight="1">
      <c r="A6290" s="3">
        <v>44558</v>
      </c>
      <c r="B6290" s="678"/>
      <c r="C6290" s="678"/>
      <c r="D6290" s="678"/>
      <c r="E6290" s="678"/>
      <c r="F6290" s="678"/>
      <c r="G6290" s="678"/>
      <c r="H6290" s="678"/>
      <c r="I6290" s="678"/>
      <c r="J6290" s="678"/>
      <c r="K6290" s="678"/>
      <c r="L6290" s="678"/>
      <c r="M6290" s="67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7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7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7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7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8">
        <f>V6294/N6293</f>
        <v>6.6223264851288368</v>
      </c>
    </row>
    <row r="6295" spans="1:24" ht="15" customHeight="1">
      <c r="A6295" s="3">
        <v>44564</v>
      </c>
      <c r="B6295" s="596" t="s">
        <v>62</v>
      </c>
      <c r="C6295" s="679"/>
      <c r="D6295" s="679"/>
      <c r="E6295" s="679"/>
      <c r="F6295" s="679"/>
      <c r="G6295" s="679"/>
      <c r="H6295" s="679"/>
      <c r="I6295" s="679"/>
      <c r="J6295" s="679"/>
      <c r="K6295" s="679"/>
      <c r="L6295" s="679"/>
      <c r="M6295" s="679"/>
      <c r="P6295" s="278"/>
      <c r="Q6295" s="25">
        <f>187.36/1190.8</f>
        <v>0.15733960362781324</v>
      </c>
      <c r="W6295" s="340">
        <f t="shared" si="1300"/>
        <v>0</v>
      </c>
      <c r="X6295" s="537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7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7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7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7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7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7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7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7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7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7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7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7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7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7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7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7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7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7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7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7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8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7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7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7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7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7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7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7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7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7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7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7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7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7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7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7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7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7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7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7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7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8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7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7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7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7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7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7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7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7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7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7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7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7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7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7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7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7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7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7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7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7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7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7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7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8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7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7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7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7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7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7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7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7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7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7">
        <f t="shared" si="1316"/>
        <v>6.1817078106029948</v>
      </c>
    </row>
    <row r="6372" spans="1:24" ht="15" customHeight="1">
      <c r="A6372" s="3">
        <v>44666</v>
      </c>
      <c r="B6372" s="597" t="s">
        <v>62</v>
      </c>
      <c r="C6372" s="678"/>
      <c r="D6372" s="678"/>
      <c r="E6372" s="678"/>
      <c r="F6372" s="678"/>
      <c r="G6372" s="678"/>
      <c r="H6372" s="678"/>
      <c r="I6372" s="678"/>
      <c r="J6372" s="678"/>
      <c r="K6372" s="678"/>
      <c r="L6372" s="678"/>
      <c r="M6372" s="67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7" t="e">
        <f t="shared" ref="X6372:X6373" si="1319">P6372/K6372</f>
        <v>#DIV/0!</v>
      </c>
    </row>
    <row r="6373" spans="1:24" ht="15" customHeight="1">
      <c r="A6373" s="3">
        <v>44669</v>
      </c>
      <c r="B6373" s="678"/>
      <c r="C6373" s="678"/>
      <c r="D6373" s="678"/>
      <c r="E6373" s="678"/>
      <c r="F6373" s="678"/>
      <c r="G6373" s="678"/>
      <c r="H6373" s="678"/>
      <c r="I6373" s="678"/>
      <c r="J6373" s="678"/>
      <c r="K6373" s="678"/>
      <c r="L6373" s="678"/>
      <c r="M6373" s="67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7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7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7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7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7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7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7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7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7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7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8">
        <f>V6383/N6382</f>
        <v>6.4352848170758481</v>
      </c>
    </row>
    <row r="6384" spans="1:24" ht="15" customHeight="1">
      <c r="A6384" s="3">
        <v>44683</v>
      </c>
      <c r="B6384" s="596" t="s">
        <v>62</v>
      </c>
      <c r="C6384" s="596"/>
      <c r="D6384" s="596"/>
      <c r="E6384" s="596"/>
      <c r="F6384" s="596"/>
      <c r="G6384" s="596"/>
      <c r="H6384" s="596"/>
      <c r="I6384" s="596"/>
      <c r="J6384" s="596"/>
      <c r="K6384" s="596"/>
      <c r="L6384" s="596"/>
      <c r="M6384" s="596"/>
      <c r="P6384" s="677"/>
      <c r="Q6384" s="25">
        <f>189.55/1265.8</f>
        <v>0.14974719544951812</v>
      </c>
      <c r="W6384" s="340">
        <f t="shared" ref="W6384:W6385" si="1335">(P6384*Q6384)*(1+U6384)</f>
        <v>0</v>
      </c>
      <c r="X6384" s="537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95"/>
      <c r="Q6385" s="25">
        <f>189.51/1265.7</f>
        <v>0.14972742356008531</v>
      </c>
      <c r="W6385" s="340">
        <f t="shared" si="1335"/>
        <v>0</v>
      </c>
      <c r="X6385" s="537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95"/>
      <c r="W6386" s="340">
        <f t="shared" ref="W6386:W6394" si="1340">(P6386*Q6386)*(1+U6386)</f>
        <v>0</v>
      </c>
      <c r="X6386" s="537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7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7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7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7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7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7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7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7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7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7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7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7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7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7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7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7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7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1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7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7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8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7">
        <f t="shared" si="1369"/>
        <v>7.02122696524376</v>
      </c>
    </row>
    <row r="6408" spans="1:24" ht="15" customHeight="1">
      <c r="A6408" s="3">
        <v>44714</v>
      </c>
      <c r="B6408" s="597" t="s">
        <v>62</v>
      </c>
      <c r="C6408" s="597"/>
      <c r="D6408" s="597"/>
      <c r="E6408" s="597"/>
      <c r="F6408" s="597"/>
      <c r="G6408" s="597"/>
      <c r="H6408" s="597"/>
      <c r="I6408" s="597"/>
      <c r="J6408" s="597"/>
      <c r="K6408" s="597"/>
      <c r="L6408" s="597"/>
      <c r="M6408" s="597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7" t="e">
        <f t="shared" ref="X6408" si="1372">P6408/K6408</f>
        <v>#DIV/0!</v>
      </c>
    </row>
    <row r="6409" spans="1:24" ht="15" customHeight="1">
      <c r="A6409" s="3">
        <v>44715</v>
      </c>
      <c r="B6409" s="597"/>
      <c r="C6409" s="597"/>
      <c r="D6409" s="597"/>
      <c r="E6409" s="597"/>
      <c r="F6409" s="597"/>
      <c r="G6409" s="597"/>
      <c r="H6409" s="597"/>
      <c r="I6409" s="597"/>
      <c r="J6409" s="597"/>
      <c r="K6409" s="597"/>
      <c r="L6409" s="597"/>
      <c r="M6409" s="597"/>
      <c r="P6409" s="278">
        <v>14975</v>
      </c>
      <c r="W6409" s="340">
        <f t="shared" ref="W6409:W6419" si="1373">(P6409*Q6409)*(1+U6409)</f>
        <v>0</v>
      </c>
      <c r="X6409" s="537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7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7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7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4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4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4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4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4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4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4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4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4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4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4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4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4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4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4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4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8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4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4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4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4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4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4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4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4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4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4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4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4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4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4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4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4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4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4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4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4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4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8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4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4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4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4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4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4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4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4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4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4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4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4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4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0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4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0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4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0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4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0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4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0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4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4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4">
        <f t="shared" ref="X6471" si="1511">P6471/K6471</f>
        <v>7.509386733416771</v>
      </c>
    </row>
    <row r="6472" spans="1:24" ht="15" customHeight="1">
      <c r="A6472" s="3">
        <v>44802</v>
      </c>
      <c r="B6472" s="597" t="s">
        <v>62</v>
      </c>
      <c r="C6472" s="597"/>
      <c r="D6472" s="597"/>
      <c r="E6472" s="597"/>
      <c r="F6472" s="597"/>
      <c r="G6472" s="597"/>
      <c r="H6472" s="597"/>
      <c r="I6472" s="597"/>
      <c r="J6472" s="597"/>
      <c r="K6472" s="597"/>
      <c r="L6472" s="597"/>
      <c r="M6472" s="597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4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9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4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8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1"/>
      <c r="O6476" s="542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4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0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4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0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4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0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4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4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4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4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4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4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4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0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4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0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4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0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4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0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4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0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4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0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4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0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4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3"/>
      <c r="O6493" s="544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4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0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4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0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4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4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9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4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8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77"/>
      <c r="Q6499" s="25">
        <f>201.26/1432.1</f>
        <v>0.14053487884924237</v>
      </c>
      <c r="W6499" s="340">
        <f>(P6499*Q6499)*(1+U6499)</f>
        <v>0</v>
      </c>
      <c r="X6499" s="534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595"/>
      <c r="Q6500" s="25">
        <f>201.79/1431.2</f>
        <v>0.14099357182783678</v>
      </c>
      <c r="W6500" s="340">
        <f t="shared" ref="W6500" si="1572">(P6500*Q6500)*(1+U6500)</f>
        <v>0</v>
      </c>
      <c r="X6500" s="534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595"/>
      <c r="Q6501" s="25">
        <f>201.52/1419.1</f>
        <v>0.14200549644140653</v>
      </c>
      <c r="W6501" s="340">
        <f>(P6501*Q6501)*(1+U6501)</f>
        <v>0</v>
      </c>
      <c r="X6501" s="534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595"/>
      <c r="Q6502" s="25">
        <f>199.4/1404.2</f>
        <v>0.14200256373735934</v>
      </c>
      <c r="W6502" s="340">
        <f>(P6502*Q6502)*(1+U6502)</f>
        <v>0</v>
      </c>
      <c r="X6502" s="534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595"/>
      <c r="W6503" s="340">
        <f t="shared" ref="W6503:W6504" si="1576">(P6503*Q6503)*(1+U6503)</f>
        <v>0</v>
      </c>
      <c r="X6503" s="534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4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4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4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0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4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0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4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0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4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0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4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0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4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4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4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4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4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4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0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4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0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4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9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4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8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1"/>
      <c r="O6521" s="54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4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0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4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4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4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4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4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4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0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4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6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4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0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4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0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4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0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4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4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4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4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4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4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4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0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4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0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4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0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4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9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4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8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4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4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4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4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4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0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4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0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4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0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4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0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4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0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4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4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4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4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4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4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0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4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0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4">
        <f t="shared" ref="X6560" si="1751">P6560/K6560</f>
        <v>6.875</v>
      </c>
    </row>
    <row r="6561" spans="1:24" ht="15" customHeight="1">
      <c r="A6561" s="3">
        <v>44921</v>
      </c>
      <c r="B6561" s="597" t="s">
        <v>62</v>
      </c>
      <c r="C6561" s="597"/>
      <c r="D6561" s="597"/>
      <c r="E6561" s="597"/>
      <c r="F6561" s="597"/>
      <c r="G6561" s="597"/>
      <c r="H6561" s="597"/>
      <c r="I6561" s="597"/>
      <c r="J6561" s="597"/>
      <c r="K6561" s="597"/>
      <c r="L6561" s="597"/>
      <c r="M6561" s="597"/>
      <c r="N6561" s="540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4" t="e">
        <f>P6561/K6561</f>
        <v>#DIV/0!</v>
      </c>
    </row>
    <row r="6562" spans="1:24" ht="15" customHeight="1">
      <c r="A6562" s="3">
        <v>44922</v>
      </c>
      <c r="B6562" s="597"/>
      <c r="C6562" s="597"/>
      <c r="D6562" s="597"/>
      <c r="E6562" s="597"/>
      <c r="F6562" s="597"/>
      <c r="G6562" s="597"/>
      <c r="H6562" s="597"/>
      <c r="I6562" s="597"/>
      <c r="J6562" s="597"/>
      <c r="K6562" s="597"/>
      <c r="L6562" s="597"/>
      <c r="M6562" s="597"/>
      <c r="N6562" s="540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4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40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4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4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9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4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8">
        <f>V6566/N6565</f>
        <v>7.0303824696529702</v>
      </c>
    </row>
    <row r="6567" spans="1:24" ht="15" customHeight="1">
      <c r="A6567" s="3">
        <v>44928</v>
      </c>
      <c r="B6567" s="596" t="s">
        <v>62</v>
      </c>
      <c r="C6567" s="596"/>
      <c r="D6567" s="596"/>
      <c r="E6567" s="596"/>
      <c r="F6567" s="596"/>
      <c r="G6567" s="596"/>
      <c r="H6567" s="596"/>
      <c r="I6567" s="596"/>
      <c r="J6567" s="596"/>
      <c r="K6567" s="596"/>
      <c r="L6567" s="596"/>
      <c r="M6567" s="596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4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4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4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40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4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40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4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40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4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40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4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40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4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4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4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4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4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4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4">
        <f t="shared" si="1785"/>
        <v>7.0157189089227927</v>
      </c>
    </row>
    <row r="6581" spans="1:24" ht="15" customHeight="1">
      <c r="A6581" s="551">
        <v>44946</v>
      </c>
      <c r="B6581" s="4">
        <v>17775</v>
      </c>
      <c r="C6581" s="550">
        <v>0</v>
      </c>
      <c r="D6581" s="550">
        <v>1550</v>
      </c>
      <c r="E6581" s="550">
        <v>20250</v>
      </c>
      <c r="F6581" s="4">
        <v>0</v>
      </c>
      <c r="G6581" s="550">
        <v>725</v>
      </c>
      <c r="H6581" s="550">
        <v>3300</v>
      </c>
      <c r="I6581" s="130">
        <f t="shared" ref="I6581" si="1786">H6581/E6581</f>
        <v>0.16296296296296298</v>
      </c>
      <c r="J6581" s="550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4">
        <f t="shared" si="1785"/>
        <v>7.049486461251167</v>
      </c>
    </row>
    <row r="6582" spans="1:24" ht="15" customHeight="1">
      <c r="A6582" s="551">
        <v>44949</v>
      </c>
      <c r="B6582" s="4">
        <v>17775</v>
      </c>
      <c r="C6582" s="550">
        <v>0</v>
      </c>
      <c r="D6582" s="550">
        <v>1550</v>
      </c>
      <c r="E6582" s="550">
        <v>20250</v>
      </c>
      <c r="F6582" s="4">
        <v>0</v>
      </c>
      <c r="G6582" s="550">
        <v>0</v>
      </c>
      <c r="H6582" s="550">
        <v>3300</v>
      </c>
      <c r="I6582" s="130">
        <f t="shared" ref="I6582" si="1788">H6582/E6582</f>
        <v>0.16296296296296298</v>
      </c>
      <c r="J6582" s="550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595"/>
      <c r="Q6582" s="25">
        <f>182.41/1236</f>
        <v>0.14758090614886732</v>
      </c>
      <c r="W6582" s="340">
        <f t="shared" ref="W6582:W6583" si="1790">(P6582*Q6582)*(1+U6582)</f>
        <v>0</v>
      </c>
      <c r="X6582" s="534">
        <f t="shared" si="1785"/>
        <v>0</v>
      </c>
    </row>
    <row r="6583" spans="1:24" ht="15" customHeight="1">
      <c r="A6583" s="551">
        <v>44950</v>
      </c>
      <c r="B6583" s="4">
        <v>17775</v>
      </c>
      <c r="C6583" s="550">
        <v>0</v>
      </c>
      <c r="D6583" s="550">
        <v>1550</v>
      </c>
      <c r="E6583" s="550">
        <v>20250</v>
      </c>
      <c r="F6583" s="4">
        <v>0</v>
      </c>
      <c r="G6583" s="550">
        <v>0</v>
      </c>
      <c r="H6583" s="550">
        <v>3300</v>
      </c>
      <c r="I6583" s="130">
        <f t="shared" ref="I6583:I6584" si="1791">H6583/E6583</f>
        <v>0.16296296296296298</v>
      </c>
      <c r="J6583" s="550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595"/>
      <c r="Q6583" s="25">
        <f>182.3/1234.4</f>
        <v>0.14768308489954635</v>
      </c>
      <c r="W6583" s="340">
        <f t="shared" si="1790"/>
        <v>0</v>
      </c>
      <c r="X6583" s="534">
        <f t="shared" si="1785"/>
        <v>0</v>
      </c>
    </row>
    <row r="6584" spans="1:24" ht="15" customHeight="1">
      <c r="A6584" s="556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40"/>
      <c r="O6584" s="565"/>
      <c r="P6584" s="595"/>
      <c r="Q6584" s="25">
        <f>181.94/1233.4</f>
        <v>0.14751094535430517</v>
      </c>
      <c r="W6584" s="340">
        <f t="shared" ref="W6584" si="1793">(P6584*Q6584)*(1+U6584)</f>
        <v>0</v>
      </c>
      <c r="X6584" s="534">
        <f t="shared" ref="X6584" si="1794">P6584/K6584</f>
        <v>0</v>
      </c>
    </row>
    <row r="6585" spans="1:24" ht="15" customHeight="1">
      <c r="A6585" s="559">
        <v>44952</v>
      </c>
      <c r="B6585" s="4">
        <v>17775</v>
      </c>
      <c r="C6585" s="558">
        <v>0</v>
      </c>
      <c r="D6585" s="558">
        <v>1550</v>
      </c>
      <c r="E6585" s="558">
        <v>20250</v>
      </c>
      <c r="F6585" s="4">
        <v>0</v>
      </c>
      <c r="G6585" s="558">
        <v>0</v>
      </c>
      <c r="H6585" s="558">
        <v>3400</v>
      </c>
      <c r="I6585" s="130">
        <f t="shared" ref="I6585" si="1795">H6585/E6585</f>
        <v>0.16790123456790124</v>
      </c>
      <c r="J6585" s="558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40"/>
      <c r="O6585" s="565"/>
      <c r="P6585" s="595"/>
      <c r="Q6585" s="25">
        <f>182/1231.4</f>
        <v>0.1477992528828975</v>
      </c>
      <c r="W6585" s="340">
        <f t="shared" ref="W6585" si="1797">(P6585*Q6585)*(1+U6585)</f>
        <v>0</v>
      </c>
      <c r="X6585" s="534">
        <f t="shared" ref="X6585" si="1798">P6585/K6585</f>
        <v>0</v>
      </c>
    </row>
    <row r="6586" spans="1:24" ht="15" customHeight="1">
      <c r="A6586" s="569">
        <v>44953</v>
      </c>
      <c r="B6586" s="4">
        <v>17775</v>
      </c>
      <c r="C6586" s="568">
        <v>0</v>
      </c>
      <c r="D6586" s="568">
        <v>1550</v>
      </c>
      <c r="E6586" s="568">
        <v>20250</v>
      </c>
      <c r="F6586" s="4">
        <v>0</v>
      </c>
      <c r="G6586" s="568">
        <v>0</v>
      </c>
      <c r="H6586" s="568">
        <v>3400</v>
      </c>
      <c r="I6586" s="130">
        <f t="shared" ref="I6586" si="1799">H6586/E6586</f>
        <v>0.16790123456790124</v>
      </c>
      <c r="J6586" s="568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40"/>
      <c r="O6586" s="565"/>
      <c r="P6586" s="595"/>
      <c r="Q6586" s="25">
        <f>182.33/1230.2</f>
        <v>0.14821167289871567</v>
      </c>
      <c r="W6586" s="340">
        <f>(P6586*Q6586)*(1+U6586)</f>
        <v>0</v>
      </c>
      <c r="X6586" s="534">
        <f t="shared" ref="X6586" si="1801">P6586/K6586</f>
        <v>0</v>
      </c>
    </row>
    <row r="6587" spans="1:24" ht="15" customHeight="1">
      <c r="A6587" s="573">
        <v>44956</v>
      </c>
      <c r="B6587" s="4">
        <v>17775</v>
      </c>
      <c r="C6587" s="572">
        <v>0</v>
      </c>
      <c r="D6587" s="572">
        <v>1550</v>
      </c>
      <c r="E6587" s="572">
        <v>20250</v>
      </c>
      <c r="F6587" s="4">
        <v>0</v>
      </c>
      <c r="G6587" s="572">
        <v>0</v>
      </c>
      <c r="H6587" s="10">
        <v>3400</v>
      </c>
      <c r="I6587" s="130">
        <f t="shared" ref="I6587" si="1802">H6587/E6587</f>
        <v>0.16790123456790124</v>
      </c>
      <c r="J6587" s="572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40"/>
      <c r="O6587" s="565"/>
      <c r="P6587" s="564">
        <v>15150</v>
      </c>
      <c r="Q6587" s="25">
        <f>183.16/1247.25</f>
        <v>0.1468510723591902</v>
      </c>
      <c r="W6587" s="340">
        <f>(P6587*Q6587)*(1+U6587)</f>
        <v>2224.7937462417317</v>
      </c>
      <c r="X6587" s="534">
        <f t="shared" ref="X6587" si="1804">P6587/K6587</f>
        <v>6.978350990327038</v>
      </c>
    </row>
    <row r="6588" spans="1:24" ht="15" customHeight="1">
      <c r="A6588" s="578">
        <v>44957</v>
      </c>
      <c r="B6588" s="4">
        <v>17775</v>
      </c>
      <c r="C6588" s="576">
        <v>0</v>
      </c>
      <c r="D6588" s="576">
        <v>1550</v>
      </c>
      <c r="E6588" s="576">
        <v>20250</v>
      </c>
      <c r="F6588" s="4">
        <v>0</v>
      </c>
      <c r="G6588" s="576">
        <v>0</v>
      </c>
      <c r="H6588" s="10">
        <v>3400</v>
      </c>
      <c r="I6588" s="130">
        <f t="shared" ref="I6588" si="1805">H6588/E6588</f>
        <v>0.16790123456790124</v>
      </c>
      <c r="J6588" s="576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9">
        <f>AVERAGE($K$6568:K6588)</f>
        <v>2208.1666666666665</v>
      </c>
      <c r="O6588" s="473">
        <f>AVERAGE($K$6568:K6588)</f>
        <v>2208.1666666666665</v>
      </c>
      <c r="P6588" s="564">
        <v>15125</v>
      </c>
      <c r="Q6588" s="25">
        <f>182.09/1230.8</f>
        <v>0.14794442638934027</v>
      </c>
      <c r="W6588" s="340">
        <f>(P6588*Q6588)*(1+U6588)</f>
        <v>2237.6594491387718</v>
      </c>
      <c r="X6588" s="534">
        <f t="shared" ref="X6588" si="1807">P6588/K6588</f>
        <v>7.0611577964519139</v>
      </c>
    </row>
    <row r="6589" spans="1:24" ht="15" customHeight="1" thickBot="1">
      <c r="A6589" s="577"/>
      <c r="B6589" s="577"/>
      <c r="C6589" s="577"/>
      <c r="D6589" s="577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8">
        <f>V6589/N6588</f>
        <v>6.9408540267189984</v>
      </c>
    </row>
    <row r="6590" spans="1:24" ht="15" customHeight="1">
      <c r="A6590" s="583">
        <v>44958</v>
      </c>
      <c r="B6590" s="4">
        <v>17775</v>
      </c>
      <c r="C6590" s="582">
        <v>0</v>
      </c>
      <c r="D6590" s="582">
        <v>1525</v>
      </c>
      <c r="E6590" s="582">
        <v>20225</v>
      </c>
      <c r="F6590" s="4">
        <v>0</v>
      </c>
      <c r="G6590" s="591">
        <v>25</v>
      </c>
      <c r="H6590" s="10">
        <v>3375</v>
      </c>
      <c r="I6590" s="130">
        <f>H6590/E6590</f>
        <v>0.1668726823238566</v>
      </c>
      <c r="J6590" s="591">
        <v>110807</v>
      </c>
      <c r="K6590" s="22">
        <v>2145</v>
      </c>
      <c r="L6590" s="6">
        <v>2154</v>
      </c>
      <c r="M6590" s="137">
        <f t="shared" ref="M6590" si="1808">L6590-K6590</f>
        <v>9</v>
      </c>
      <c r="N6590" s="539">
        <f>AVERAGE($K$6590:K6590)</f>
        <v>2145</v>
      </c>
      <c r="O6590" s="473">
        <f>AVERAGE($K$6568:K6590)</f>
        <v>2205.2954545454545</v>
      </c>
      <c r="P6590" s="564">
        <v>15075</v>
      </c>
      <c r="Q6590" s="25">
        <f>182.22/1231.1</f>
        <v>0.14801397124522786</v>
      </c>
      <c r="W6590" s="340">
        <f>(P6590*Q6590)*(1+U6590)</f>
        <v>2231.3106165218101</v>
      </c>
      <c r="X6590" s="534">
        <f t="shared" ref="X6590" si="1809">P6590/K6590</f>
        <v>7.0279720279720284</v>
      </c>
    </row>
    <row r="6591" spans="1:24" ht="15" customHeight="1">
      <c r="J6591" s="5"/>
      <c r="M6591" s="137"/>
      <c r="Q6591" s="22"/>
    </row>
    <row r="6592" spans="1:24" ht="15" customHeight="1">
      <c r="J6592" s="5"/>
      <c r="M6592" s="137"/>
      <c r="Q6592" s="555"/>
    </row>
    <row r="6593" spans="10:17" ht="15" customHeight="1">
      <c r="J6593" s="5"/>
      <c r="M6593" s="137"/>
    </row>
    <row r="6594" spans="10:17" ht="15" customHeight="1">
      <c r="J6594" s="5"/>
      <c r="M6594" s="137"/>
      <c r="Q6594" s="22"/>
    </row>
    <row r="6595" spans="10:17" ht="15" customHeight="1">
      <c r="J6595" s="5"/>
      <c r="M6595" s="137"/>
      <c r="Q6595" s="22"/>
    </row>
    <row r="6596" spans="10:17" ht="15" customHeight="1">
      <c r="J6596" s="5"/>
      <c r="M6596" s="137"/>
      <c r="Q6596" s="555"/>
    </row>
    <row r="6597" spans="10:17" ht="15" customHeight="1">
      <c r="J6597" s="5"/>
      <c r="M6597" s="137"/>
    </row>
    <row r="6598" spans="10:17" ht="15" customHeight="1">
      <c r="J6598" s="5"/>
      <c r="M6598" s="137"/>
      <c r="Q6598" s="22"/>
    </row>
    <row r="6599" spans="10:17" ht="15" customHeight="1">
      <c r="J6599" s="5"/>
      <c r="M6599" s="137"/>
      <c r="Q6599" s="22"/>
    </row>
    <row r="6600" spans="10:17" ht="15" customHeight="1">
      <c r="J6600" s="5"/>
      <c r="M6600" s="137"/>
      <c r="Q6600" s="555"/>
    </row>
    <row r="6601" spans="10:17" ht="15" customHeight="1">
      <c r="J6601" s="5"/>
      <c r="M6601" s="137"/>
    </row>
    <row r="6602" spans="10:17" ht="15" customHeight="1">
      <c r="J6602" s="5"/>
      <c r="M6602" s="137"/>
    </row>
    <row r="6603" spans="10:17" ht="15" customHeight="1">
      <c r="J6603" s="5"/>
      <c r="M6603" s="137"/>
    </row>
    <row r="6604" spans="10:17" ht="15" customHeight="1">
      <c r="J6604" s="5"/>
      <c r="M6604" s="137"/>
    </row>
    <row r="6605" spans="10:17" ht="15" customHeight="1">
      <c r="J6605" s="5"/>
      <c r="M6605" s="137"/>
    </row>
    <row r="6606" spans="10:17" ht="15" customHeight="1">
      <c r="J6606" s="5"/>
      <c r="M6606" s="137"/>
    </row>
    <row r="6607" spans="10:17" ht="15" customHeight="1">
      <c r="J6607" s="5"/>
      <c r="M6607" s="137"/>
    </row>
    <row r="6608" spans="10:17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690" t="s">
        <v>64</v>
      </c>
      <c r="B1" s="690"/>
      <c r="C1" s="690"/>
      <c r="D1" s="690"/>
      <c r="E1" s="690"/>
      <c r="F1" s="690"/>
      <c r="G1" s="690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691" t="s">
        <v>73</v>
      </c>
      <c r="C68" s="691"/>
      <c r="D68" s="691"/>
    </row>
    <row r="69" spans="1:4" ht="15" customHeight="1">
      <c r="A69" s="409">
        <v>39181</v>
      </c>
      <c r="B69" s="691"/>
      <c r="C69" s="691"/>
      <c r="D69" s="691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692" t="s">
        <v>26</v>
      </c>
      <c r="B103" s="692"/>
      <c r="C103" s="692"/>
      <c r="D103" s="692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85" t="s">
        <v>74</v>
      </c>
      <c r="C313" s="685"/>
      <c r="D313" s="685"/>
      <c r="E313" s="685"/>
      <c r="F313" s="685"/>
      <c r="G313" s="685"/>
      <c r="H313" s="427"/>
      <c r="I313" s="427"/>
      <c r="J313" s="427"/>
      <c r="K313" s="427"/>
    </row>
    <row r="314" spans="1:11" ht="15" customHeight="1">
      <c r="A314" s="424">
        <v>39531</v>
      </c>
      <c r="B314" s="685"/>
      <c r="C314" s="685"/>
      <c r="D314" s="685"/>
      <c r="E314" s="685"/>
      <c r="F314" s="685"/>
      <c r="G314" s="685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85" t="s">
        <v>75</v>
      </c>
      <c r="C344" s="685"/>
      <c r="D344" s="685"/>
      <c r="E344" s="685"/>
      <c r="F344" s="685"/>
      <c r="G344" s="685"/>
      <c r="H344" s="685"/>
      <c r="I344" s="685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85" t="s">
        <v>76</v>
      </c>
      <c r="C359" s="685"/>
      <c r="D359" s="685"/>
      <c r="E359" s="685"/>
      <c r="F359" s="685"/>
      <c r="G359" s="685"/>
      <c r="H359" s="685"/>
      <c r="I359" s="685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85" t="s">
        <v>77</v>
      </c>
      <c r="C424" s="685"/>
      <c r="D424" s="685"/>
      <c r="E424" s="685"/>
      <c r="F424" s="685"/>
      <c r="G424" s="685"/>
      <c r="H424" s="685"/>
      <c r="I424" s="685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85" t="s">
        <v>78</v>
      </c>
      <c r="C511" s="685"/>
      <c r="D511" s="685"/>
      <c r="E511" s="685"/>
      <c r="F511" s="685"/>
      <c r="G511" s="685"/>
      <c r="H511" s="685"/>
      <c r="I511" s="685"/>
      <c r="J511" s="685"/>
      <c r="K511" s="685"/>
    </row>
    <row r="512" spans="1:11" ht="15" customHeight="1">
      <c r="A512" s="424">
        <v>39807</v>
      </c>
      <c r="B512" s="685"/>
      <c r="C512" s="685"/>
      <c r="D512" s="685"/>
      <c r="E512" s="685"/>
      <c r="F512" s="685"/>
      <c r="G512" s="685"/>
      <c r="H512" s="685"/>
      <c r="I512" s="685"/>
      <c r="J512" s="685"/>
      <c r="K512" s="685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85" t="s">
        <v>79</v>
      </c>
      <c r="C587" s="685"/>
      <c r="D587" s="685"/>
      <c r="E587" s="685"/>
      <c r="F587" s="685"/>
      <c r="G587" s="685"/>
      <c r="H587" s="685"/>
      <c r="I587" s="685"/>
    </row>
    <row r="588" spans="1:9" ht="15" customHeight="1">
      <c r="A588" s="424">
        <v>39916</v>
      </c>
      <c r="B588" s="685"/>
      <c r="C588" s="685"/>
      <c r="D588" s="685"/>
      <c r="E588" s="685"/>
      <c r="F588" s="685"/>
      <c r="G588" s="685"/>
      <c r="H588" s="685"/>
      <c r="I588" s="685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693" t="s">
        <v>80</v>
      </c>
      <c r="C603" s="693"/>
      <c r="D603" s="693"/>
      <c r="E603" s="693"/>
      <c r="F603" s="693"/>
      <c r="G603" s="693"/>
      <c r="H603" s="693"/>
      <c r="I603" s="693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693" t="s">
        <v>81</v>
      </c>
      <c r="C618" s="693"/>
      <c r="D618" s="693"/>
      <c r="E618" s="693"/>
      <c r="F618" s="693"/>
      <c r="G618" s="693"/>
      <c r="H618" s="693"/>
      <c r="I618" s="693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694" t="s">
        <v>82</v>
      </c>
      <c r="C771" s="694"/>
      <c r="D771" s="694"/>
      <c r="E771" s="694"/>
      <c r="F771" s="694"/>
      <c r="G771" s="694"/>
      <c r="H771" s="694"/>
      <c r="I771" s="694"/>
    </row>
    <row r="772" spans="1:9" ht="15" customHeight="1">
      <c r="A772" s="409">
        <v>40175</v>
      </c>
      <c r="B772" s="694"/>
      <c r="C772" s="694"/>
      <c r="D772" s="694"/>
      <c r="E772" s="694"/>
      <c r="F772" s="694"/>
      <c r="G772" s="694"/>
      <c r="H772" s="694"/>
      <c r="I772" s="694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694" t="s">
        <v>83</v>
      </c>
      <c r="C840" s="694"/>
      <c r="D840" s="694"/>
      <c r="E840" s="694"/>
      <c r="F840" s="694"/>
      <c r="G840" s="694"/>
      <c r="H840" s="694"/>
      <c r="I840" s="694"/>
    </row>
    <row r="841" spans="1:9" ht="15" customHeight="1">
      <c r="A841" s="409">
        <v>40273</v>
      </c>
      <c r="B841" s="694"/>
      <c r="C841" s="694"/>
      <c r="D841" s="694"/>
      <c r="E841" s="694"/>
      <c r="F841" s="694"/>
      <c r="G841" s="694"/>
      <c r="H841" s="694"/>
      <c r="I841" s="694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695" t="s">
        <v>84</v>
      </c>
      <c r="C880" s="695"/>
      <c r="D880" s="695"/>
      <c r="E880" s="695"/>
      <c r="F880" s="695"/>
      <c r="G880" s="695"/>
      <c r="H880" s="695"/>
      <c r="I880" s="695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693" t="s">
        <v>84</v>
      </c>
      <c r="C945" s="693"/>
      <c r="D945" s="693"/>
      <c r="E945" s="693"/>
      <c r="F945" s="693"/>
      <c r="G945" s="693"/>
      <c r="H945" s="693"/>
      <c r="I945" s="693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694" t="s">
        <v>83</v>
      </c>
      <c r="C1030" s="694"/>
      <c r="D1030" s="694"/>
      <c r="E1030" s="694"/>
      <c r="F1030" s="694"/>
      <c r="G1030" s="694"/>
      <c r="H1030" s="694"/>
      <c r="I1030" s="694"/>
    </row>
    <row r="1031" spans="1:9" ht="15" customHeight="1">
      <c r="A1031" s="409">
        <v>40540</v>
      </c>
      <c r="B1031" s="694"/>
      <c r="C1031" s="694"/>
      <c r="D1031" s="694"/>
      <c r="E1031" s="694"/>
      <c r="F1031" s="694"/>
      <c r="G1031" s="694"/>
      <c r="H1031" s="694"/>
      <c r="I1031" s="694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696" t="s">
        <v>84</v>
      </c>
      <c r="C1035" s="696"/>
      <c r="D1035" s="696"/>
      <c r="E1035" s="696"/>
      <c r="F1035" s="696"/>
      <c r="G1035" s="696"/>
      <c r="H1035" s="696"/>
      <c r="I1035" s="696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694" t="s">
        <v>83</v>
      </c>
      <c r="C1114" s="694"/>
      <c r="D1114" s="694"/>
      <c r="E1114" s="694"/>
      <c r="F1114" s="694"/>
      <c r="G1114" s="694"/>
      <c r="H1114" s="694"/>
      <c r="I1114" s="694"/>
    </row>
    <row r="1115" spans="1:9" ht="15" customHeight="1">
      <c r="A1115" s="409">
        <v>40658</v>
      </c>
      <c r="B1115" s="694"/>
      <c r="C1115" s="694"/>
      <c r="D1115" s="694"/>
      <c r="E1115" s="694"/>
      <c r="F1115" s="694"/>
      <c r="G1115" s="694"/>
      <c r="H1115" s="694"/>
      <c r="I1115" s="694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695" t="s">
        <v>84</v>
      </c>
      <c r="C1119" s="695"/>
      <c r="D1119" s="695"/>
      <c r="E1119" s="695"/>
      <c r="F1119" s="695"/>
      <c r="G1119" s="695"/>
      <c r="H1119" s="695"/>
      <c r="I1119" s="695"/>
    </row>
    <row r="1120" spans="1:9" ht="15" customHeight="1">
      <c r="A1120" s="409">
        <v>40665</v>
      </c>
      <c r="B1120" s="696" t="s">
        <v>84</v>
      </c>
      <c r="C1120" s="696"/>
      <c r="D1120" s="696"/>
      <c r="E1120" s="696"/>
      <c r="F1120" s="696"/>
      <c r="G1120" s="696"/>
      <c r="H1120" s="696"/>
      <c r="I1120" s="696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693" t="s">
        <v>84</v>
      </c>
      <c r="C1140" s="693"/>
      <c r="D1140" s="693"/>
      <c r="E1140" s="693"/>
      <c r="F1140" s="693"/>
      <c r="G1140" s="693"/>
      <c r="H1140" s="693"/>
      <c r="I1140" s="693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693" t="s">
        <v>84</v>
      </c>
      <c r="C1205" s="693"/>
      <c r="D1205" s="693"/>
      <c r="E1205" s="693"/>
      <c r="F1205" s="693"/>
      <c r="G1205" s="693"/>
      <c r="H1205" s="693"/>
      <c r="I1205" s="693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693" t="s">
        <v>84</v>
      </c>
      <c r="C1290" s="693"/>
      <c r="D1290" s="693"/>
      <c r="E1290" s="693"/>
      <c r="F1290" s="693"/>
      <c r="G1290" s="693"/>
      <c r="H1290" s="693"/>
      <c r="I1290" s="693"/>
    </row>
    <row r="1291" spans="1:9" ht="15" customHeight="1">
      <c r="A1291" s="409">
        <v>40904</v>
      </c>
      <c r="B1291" s="693"/>
      <c r="C1291" s="693"/>
      <c r="D1291" s="693"/>
      <c r="E1291" s="693"/>
      <c r="F1291" s="693"/>
      <c r="G1291" s="693"/>
      <c r="H1291" s="693"/>
      <c r="I1291" s="693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693" t="s">
        <v>84</v>
      </c>
      <c r="C1295" s="693"/>
      <c r="D1295" s="693"/>
      <c r="E1295" s="693"/>
      <c r="F1295" s="693"/>
      <c r="G1295" s="693"/>
      <c r="H1295" s="693"/>
      <c r="I1295" s="693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693" t="s">
        <v>84</v>
      </c>
      <c r="C1364" s="693"/>
      <c r="D1364" s="693"/>
      <c r="E1364" s="693"/>
      <c r="F1364" s="693"/>
      <c r="G1364" s="693"/>
      <c r="H1364" s="693"/>
      <c r="I1364" s="693"/>
    </row>
    <row r="1365" spans="1:9" ht="15" customHeight="1">
      <c r="A1365" s="409">
        <v>41008</v>
      </c>
      <c r="B1365" s="693"/>
      <c r="C1365" s="693"/>
      <c r="D1365" s="693"/>
      <c r="E1365" s="693"/>
      <c r="F1365" s="693"/>
      <c r="G1365" s="693"/>
      <c r="H1365" s="693"/>
      <c r="I1365" s="693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693" t="s">
        <v>85</v>
      </c>
      <c r="C1385" s="693"/>
      <c r="D1385" s="693"/>
      <c r="E1385" s="693"/>
      <c r="F1385" s="693"/>
      <c r="G1385" s="693"/>
      <c r="H1385" s="693"/>
      <c r="I1385" s="693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693" t="s">
        <v>85</v>
      </c>
      <c r="C1405" s="693"/>
      <c r="D1405" s="693"/>
      <c r="E1405" s="693"/>
      <c r="F1405" s="693"/>
      <c r="G1405" s="693"/>
      <c r="H1405" s="693"/>
      <c r="I1405" s="693"/>
    </row>
    <row r="1406" spans="1:9" ht="15" customHeight="1">
      <c r="A1406" s="409">
        <v>41065</v>
      </c>
      <c r="B1406" s="693"/>
      <c r="C1406" s="693"/>
      <c r="D1406" s="693"/>
      <c r="E1406" s="693"/>
      <c r="F1406" s="693"/>
      <c r="G1406" s="693"/>
      <c r="H1406" s="693"/>
      <c r="I1406" s="693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693" t="s">
        <v>85</v>
      </c>
      <c r="C1465" s="693"/>
      <c r="D1465" s="693"/>
      <c r="E1465" s="693"/>
      <c r="F1465" s="693"/>
      <c r="G1465" s="693"/>
      <c r="H1465" s="693"/>
      <c r="I1465" s="693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684" t="s">
        <v>86</v>
      </c>
      <c r="C1551" s="684"/>
      <c r="D1551" s="684"/>
    </row>
    <row r="1552" spans="1:4" ht="15" customHeight="1">
      <c r="A1552" s="409">
        <v>41269</v>
      </c>
      <c r="B1552" s="684" t="s">
        <v>86</v>
      </c>
      <c r="C1552" s="684"/>
      <c r="D1552" s="684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684" t="s">
        <v>86</v>
      </c>
      <c r="C1556" s="684"/>
      <c r="D1556" s="684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686" t="s">
        <v>86</v>
      </c>
      <c r="C1619" s="686"/>
      <c r="D1619" s="686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684" t="s">
        <v>86</v>
      </c>
      <c r="C1620" s="684"/>
      <c r="D1620" s="684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684" t="s">
        <v>86</v>
      </c>
      <c r="C1645" s="684"/>
      <c r="D1645" s="684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684" t="s">
        <v>86</v>
      </c>
      <c r="C1660" s="684"/>
      <c r="D1660" s="684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684" t="s">
        <v>86</v>
      </c>
      <c r="C1725" s="684"/>
      <c r="D1725" s="684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684" t="s">
        <v>86</v>
      </c>
      <c r="C1812" s="684"/>
      <c r="D1812" s="684"/>
    </row>
    <row r="1813" spans="1:9" ht="15" customHeight="1">
      <c r="A1813" s="409">
        <v>41634</v>
      </c>
      <c r="B1813" s="684" t="s">
        <v>86</v>
      </c>
      <c r="C1813" s="684"/>
      <c r="D1813" s="684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693" t="s">
        <v>87</v>
      </c>
      <c r="D1893" s="693"/>
    </row>
    <row r="1894" spans="1:9" ht="15" customHeight="1">
      <c r="A1894" s="409">
        <v>41750</v>
      </c>
      <c r="C1894" s="693"/>
      <c r="D1894" s="693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684" t="s">
        <v>86</v>
      </c>
      <c r="C1904" s="684"/>
      <c r="D1904" s="684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684" t="s">
        <v>86</v>
      </c>
      <c r="C1919" s="684"/>
      <c r="D1919" s="684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684" t="s">
        <v>88</v>
      </c>
      <c r="C1984" s="684"/>
      <c r="D1984" s="684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684" t="s">
        <v>88</v>
      </c>
      <c r="C2072" s="684"/>
      <c r="D2072" s="684"/>
    </row>
    <row r="2073" spans="1:9" ht="15" customHeight="1">
      <c r="A2073" s="409">
        <v>41999</v>
      </c>
      <c r="B2073" s="684"/>
      <c r="C2073" s="684"/>
      <c r="D2073" s="684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684" t="s">
        <v>88</v>
      </c>
      <c r="C2142" s="684"/>
      <c r="D2142" s="684"/>
      <c r="E2142" s="421"/>
      <c r="F2142" s="421"/>
    </row>
    <row r="2143" spans="1:9" ht="15" customHeight="1">
      <c r="A2143" s="409">
        <v>42100</v>
      </c>
      <c r="B2143" s="684"/>
      <c r="C2143" s="684"/>
      <c r="D2143" s="684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684" t="s">
        <v>88</v>
      </c>
      <c r="C2163" s="684"/>
      <c r="D2163" s="684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684" t="s">
        <v>88</v>
      </c>
      <c r="C2178" s="684"/>
      <c r="D2178" s="684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686" t="s">
        <v>88</v>
      </c>
      <c r="C2248" s="686"/>
      <c r="D2248" s="686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85" t="s">
        <v>88</v>
      </c>
      <c r="C2332" s="685"/>
      <c r="D2332" s="685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83" t="s">
        <v>89</v>
      </c>
      <c r="C2421" s="683"/>
      <c r="D2421" s="683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85" t="s">
        <v>89</v>
      </c>
      <c r="C2441" s="685"/>
      <c r="D2441" s="685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85" t="s">
        <v>89</v>
      </c>
      <c r="C2506" s="685"/>
      <c r="D2506" s="685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689" t="s">
        <v>90</v>
      </c>
      <c r="C2591" s="689"/>
      <c r="D2591" s="689"/>
      <c r="E2591" s="264"/>
    </row>
    <row r="2592" spans="1:5" ht="15" customHeight="1">
      <c r="A2592" s="3">
        <v>42731</v>
      </c>
      <c r="B2592" s="689"/>
      <c r="C2592" s="689"/>
      <c r="D2592" s="689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689" t="s">
        <v>90</v>
      </c>
      <c r="C2669" s="689"/>
      <c r="D2669" s="689"/>
    </row>
    <row r="2670" spans="1:6" ht="15" customHeight="1">
      <c r="A2670" s="3">
        <v>42842</v>
      </c>
      <c r="B2670" s="689"/>
      <c r="C2670" s="689"/>
      <c r="D2670" s="689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687" t="s">
        <v>90</v>
      </c>
      <c r="C2680" s="687"/>
      <c r="D2680" s="687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688" t="s">
        <v>90</v>
      </c>
      <c r="C2700" s="688"/>
      <c r="D2700" s="688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684" t="s">
        <v>91</v>
      </c>
      <c r="C2765" s="684"/>
      <c r="D2765" s="684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684" t="s">
        <v>91</v>
      </c>
      <c r="C2850" s="684"/>
      <c r="D2850" s="684"/>
    </row>
    <row r="2851" spans="1:6" ht="15" customHeight="1">
      <c r="A2851" s="3">
        <v>43095</v>
      </c>
      <c r="B2851" s="684"/>
      <c r="C2851" s="684"/>
      <c r="D2851" s="684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42" t="s">
        <v>92</v>
      </c>
      <c r="C2918" s="642"/>
      <c r="D2918" s="642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23" t="s">
        <v>92</v>
      </c>
      <c r="C2919" s="623"/>
      <c r="D2919" s="623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24" t="s">
        <v>92</v>
      </c>
      <c r="C2944" s="624"/>
      <c r="D2944" s="624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24" t="s">
        <v>92</v>
      </c>
      <c r="C2959" s="624"/>
      <c r="D2959" s="624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24" t="s">
        <v>92</v>
      </c>
      <c r="C3024" s="624"/>
      <c r="D3024" s="624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684" t="s">
        <v>93</v>
      </c>
      <c r="C3110" s="684"/>
      <c r="D3110" s="684"/>
      <c r="E3110" s="477"/>
      <c r="F3110" s="477"/>
    </row>
    <row r="3111" spans="1:9" ht="15" customHeight="1">
      <c r="A3111" s="3">
        <v>43460</v>
      </c>
      <c r="B3111" s="684"/>
      <c r="C3111" s="684"/>
      <c r="D3111" s="684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597" t="s">
        <v>52</v>
      </c>
      <c r="C3192" s="597"/>
      <c r="D3192" s="597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97"/>
      <c r="C3193" s="597"/>
      <c r="D3193" s="597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597" t="s">
        <v>52</v>
      </c>
      <c r="C3203" s="597"/>
      <c r="D3203" s="597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597" t="s">
        <v>52</v>
      </c>
      <c r="C3218" s="597"/>
      <c r="D3218" s="597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597" t="s">
        <v>52</v>
      </c>
      <c r="C3283" s="597"/>
      <c r="D3283" s="597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684" t="s">
        <v>93</v>
      </c>
      <c r="C3370" s="684"/>
      <c r="D3370" s="684"/>
    </row>
    <row r="3371" spans="1:6" ht="15" customHeight="1">
      <c r="A3371" s="3">
        <v>43825</v>
      </c>
      <c r="B3371" s="684"/>
      <c r="C3371" s="684"/>
      <c r="D3371" s="684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684" t="s">
        <v>62</v>
      </c>
      <c r="C3447" s="684"/>
      <c r="D3447" s="684"/>
    </row>
    <row r="3448" spans="1:6" ht="15" customHeight="1">
      <c r="A3448" s="409">
        <v>43934</v>
      </c>
      <c r="B3448" s="684"/>
      <c r="C3448" s="684"/>
      <c r="D3448" s="684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684" t="s">
        <v>62</v>
      </c>
      <c r="C3467" s="684"/>
      <c r="D3467" s="684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684" t="s">
        <v>62</v>
      </c>
      <c r="C3478" s="684"/>
      <c r="D3478" s="684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686" t="s">
        <v>62</v>
      </c>
      <c r="C3548" s="686"/>
      <c r="D3548" s="686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684" t="s">
        <v>62</v>
      </c>
      <c r="C3632" s="684"/>
      <c r="D3632" s="684"/>
    </row>
    <row r="3633" spans="1:6" ht="15" customHeight="1">
      <c r="A3633" s="3">
        <v>44193</v>
      </c>
      <c r="B3633" s="684"/>
      <c r="C3633" s="684"/>
      <c r="D3633" s="684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684" t="s">
        <v>62</v>
      </c>
      <c r="C3701" s="684"/>
      <c r="D3701" s="684"/>
      <c r="E3701" s="421"/>
      <c r="F3701" s="421"/>
    </row>
    <row r="3702" spans="1:7" ht="15" customHeight="1">
      <c r="A3702" s="3">
        <v>44291</v>
      </c>
      <c r="B3702" s="684"/>
      <c r="C3702" s="684"/>
      <c r="D3702" s="684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83" t="s">
        <v>62</v>
      </c>
      <c r="C3722" s="683"/>
      <c r="D3722" s="683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686" t="s">
        <v>62</v>
      </c>
      <c r="C3742" s="686"/>
      <c r="D3742" s="686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684" t="s">
        <v>62</v>
      </c>
      <c r="C3807" s="676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85" t="s">
        <v>62</v>
      </c>
      <c r="C3892" s="685"/>
      <c r="D3892" s="685"/>
    </row>
    <row r="3893" spans="1:6" ht="15" customHeight="1">
      <c r="A3893" s="3">
        <v>44558</v>
      </c>
      <c r="B3893" s="685"/>
      <c r="C3893" s="685"/>
      <c r="D3893" s="685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83" t="s">
        <v>62</v>
      </c>
      <c r="C3897" s="698"/>
      <c r="D3897" s="698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7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7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7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7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7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7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7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7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7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7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7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7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7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7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7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7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7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7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7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8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9">
        <v>13700</v>
      </c>
      <c r="C3938" s="529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7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7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7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7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7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7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7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7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7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7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7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7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7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7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7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7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7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7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7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7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8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7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7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7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7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7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7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7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7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7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7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7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7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7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7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7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7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7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7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7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30">
        <v>14300</v>
      </c>
      <c r="C3981" s="530">
        <v>14800</v>
      </c>
      <c r="D3981" s="528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83" t="s">
        <v>62</v>
      </c>
      <c r="C3982" s="683"/>
      <c r="D3982" s="683"/>
    </row>
    <row r="3983" spans="1:6" ht="15" customHeight="1">
      <c r="A3983" s="3">
        <v>44684</v>
      </c>
      <c r="B3983" s="410">
        <v>14300</v>
      </c>
      <c r="C3983" s="410">
        <v>14800</v>
      </c>
      <c r="D3983" s="527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7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7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7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7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7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7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7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7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7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7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7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7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7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7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7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7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7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7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7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8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7">
        <f t="shared" si="1094"/>
        <v>13000</v>
      </c>
    </row>
    <row r="4005" spans="1:6" ht="15" customHeight="1">
      <c r="A4005" s="3">
        <v>44714</v>
      </c>
      <c r="B4005" s="697" t="s">
        <v>24</v>
      </c>
      <c r="C4005" s="697"/>
      <c r="D4005" s="697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7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7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7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7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7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7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7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7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7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7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7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7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7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7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7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7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7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7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7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8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699" t="s">
        <v>100</v>
      </c>
      <c r="B1" s="699"/>
      <c r="C1" s="699"/>
      <c r="D1" s="699"/>
      <c r="E1" s="699"/>
      <c r="F1" s="699"/>
      <c r="G1" s="699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00" t="s">
        <v>104</v>
      </c>
      <c r="K38" s="701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02"/>
      <c r="K39" s="703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71" activePane="bottomLeft" state="frozen"/>
      <selection pane="bottomLeft" activeCell="B2907" sqref="B2907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38" t="s">
        <v>0</v>
      </c>
      <c r="B1" s="5" t="s">
        <v>96</v>
      </c>
      <c r="C1" s="717" t="s">
        <v>111</v>
      </c>
      <c r="D1" s="711" t="s">
        <v>5</v>
      </c>
      <c r="E1" s="711" t="s">
        <v>6</v>
      </c>
      <c r="F1" s="719" t="s">
        <v>112</v>
      </c>
      <c r="G1" s="643" t="s">
        <v>7</v>
      </c>
      <c r="H1" s="643" t="s">
        <v>8</v>
      </c>
      <c r="I1" s="300" t="s">
        <v>9</v>
      </c>
    </row>
    <row r="2" spans="1:11" s="80" customFormat="1" ht="15" customHeight="1" thickBot="1">
      <c r="A2" s="639"/>
      <c r="B2" s="13" t="s">
        <v>15</v>
      </c>
      <c r="C2" s="718"/>
      <c r="D2" s="712"/>
      <c r="E2" s="712"/>
      <c r="F2" s="720"/>
      <c r="G2" s="707"/>
      <c r="H2" s="707"/>
      <c r="I2" s="322" t="s">
        <v>4</v>
      </c>
    </row>
    <row r="3" spans="1:11" s="80" customFormat="1" ht="15" customHeight="1">
      <c r="A3" s="3">
        <v>40910</v>
      </c>
      <c r="B3" s="708" t="s">
        <v>113</v>
      </c>
      <c r="C3" s="708"/>
      <c r="D3" s="708"/>
      <c r="E3" s="708"/>
      <c r="F3" s="708"/>
      <c r="G3" s="84"/>
      <c r="I3" s="723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24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24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24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24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24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24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23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24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24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88" t="s">
        <v>113</v>
      </c>
      <c r="C72" s="688"/>
      <c r="D72" s="688"/>
      <c r="E72" s="688"/>
      <c r="F72" s="688"/>
      <c r="G72" s="84"/>
      <c r="H72" s="84"/>
      <c r="I72" s="301">
        <v>170000</v>
      </c>
    </row>
    <row r="73" spans="1:9" ht="15" customHeight="1">
      <c r="A73" s="3">
        <v>41008</v>
      </c>
      <c r="B73" s="688"/>
      <c r="C73" s="688"/>
      <c r="D73" s="688"/>
      <c r="E73" s="688"/>
      <c r="F73" s="688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08" t="s">
        <v>113</v>
      </c>
      <c r="C93" s="708"/>
      <c r="D93" s="708"/>
      <c r="E93" s="708"/>
      <c r="F93" s="708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88" t="s">
        <v>113</v>
      </c>
      <c r="C113" s="688"/>
      <c r="D113" s="688"/>
      <c r="E113" s="688"/>
      <c r="F113" s="688"/>
      <c r="G113" s="84"/>
      <c r="H113" s="84"/>
      <c r="I113" s="301">
        <v>154250</v>
      </c>
    </row>
    <row r="114" spans="1:9" ht="15" customHeight="1">
      <c r="A114" s="3">
        <v>41065</v>
      </c>
      <c r="B114" s="688"/>
      <c r="C114" s="688"/>
      <c r="D114" s="688"/>
      <c r="E114" s="688"/>
      <c r="F114" s="688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08" t="s">
        <v>113</v>
      </c>
      <c r="C173" s="708"/>
      <c r="D173" s="708"/>
      <c r="E173" s="708"/>
      <c r="F173" s="708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23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24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24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24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24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08" t="s">
        <v>39</v>
      </c>
      <c r="C259" s="708"/>
      <c r="D259" s="708"/>
      <c r="E259" s="708"/>
      <c r="F259" s="708"/>
      <c r="G259" s="129"/>
      <c r="H259" s="129"/>
      <c r="I259" s="301">
        <v>151250</v>
      </c>
    </row>
    <row r="260" spans="1:9" ht="15" customHeight="1">
      <c r="A260" s="3">
        <v>41269</v>
      </c>
      <c r="B260" s="708" t="s">
        <v>39</v>
      </c>
      <c r="C260" s="708"/>
      <c r="D260" s="708"/>
      <c r="E260" s="708"/>
      <c r="F260" s="708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06" t="s">
        <v>39</v>
      </c>
      <c r="C264" s="706"/>
      <c r="D264" s="706"/>
      <c r="E264" s="706"/>
      <c r="F264" s="706"/>
      <c r="I264" s="721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22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22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16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16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16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16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16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09" t="s">
        <v>39</v>
      </c>
      <c r="C327" s="709"/>
      <c r="D327" s="709"/>
      <c r="E327" s="709"/>
      <c r="F327" s="709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08" t="s">
        <v>39</v>
      </c>
      <c r="C328" s="708"/>
      <c r="D328" s="708"/>
      <c r="E328" s="708"/>
      <c r="F328" s="708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16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16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30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31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08" t="s">
        <v>39</v>
      </c>
      <c r="C353" s="708"/>
      <c r="D353" s="708"/>
      <c r="E353" s="708"/>
      <c r="F353" s="708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08" t="s">
        <v>39</v>
      </c>
      <c r="C368" s="708"/>
      <c r="D368" s="708"/>
      <c r="E368" s="708"/>
      <c r="F368" s="708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24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24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24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08" t="s">
        <v>39</v>
      </c>
      <c r="C433" s="708"/>
      <c r="D433" s="708"/>
      <c r="E433" s="708"/>
      <c r="F433" s="708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27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27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23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24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24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24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24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08" t="s">
        <v>39</v>
      </c>
      <c r="C520" s="708"/>
      <c r="D520" s="708"/>
      <c r="E520" s="708"/>
      <c r="F520" s="708"/>
      <c r="I520" s="316">
        <v>142250</v>
      </c>
    </row>
    <row r="521" spans="1:9" ht="15" customHeight="1">
      <c r="A521" s="3">
        <v>41634</v>
      </c>
      <c r="B521" s="708" t="s">
        <v>39</v>
      </c>
      <c r="C521" s="708"/>
      <c r="D521" s="708"/>
      <c r="E521" s="708"/>
      <c r="F521" s="708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32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33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33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33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10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10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26" t="s">
        <v>46</v>
      </c>
      <c r="D692" s="726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28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29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29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29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29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29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89" t="s">
        <v>49</v>
      </c>
      <c r="C780" s="689"/>
      <c r="D780" s="689"/>
      <c r="E780" s="689"/>
      <c r="F780" s="689"/>
      <c r="I780" s="316">
        <v>124750</v>
      </c>
    </row>
    <row r="781" spans="1:9" ht="15" customHeight="1">
      <c r="A781" s="3">
        <v>41999</v>
      </c>
      <c r="B781" s="689"/>
      <c r="C781" s="689"/>
      <c r="D781" s="689"/>
      <c r="E781" s="689"/>
      <c r="F781" s="689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25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25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25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25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25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89" t="s">
        <v>49</v>
      </c>
      <c r="C850" s="689"/>
      <c r="D850" s="689"/>
      <c r="E850" s="689"/>
      <c r="F850" s="689"/>
      <c r="I850" s="316">
        <v>118750</v>
      </c>
    </row>
    <row r="851" spans="1:9" ht="15" customHeight="1">
      <c r="A851" s="3">
        <v>42100</v>
      </c>
      <c r="B851" s="689"/>
      <c r="C851" s="689"/>
      <c r="D851" s="689"/>
      <c r="E851" s="689"/>
      <c r="F851" s="689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06" t="s">
        <v>49</v>
      </c>
      <c r="C871" s="706"/>
      <c r="D871" s="706"/>
      <c r="E871" s="706"/>
      <c r="F871" s="706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14" t="s">
        <v>56</v>
      </c>
      <c r="C886" s="714"/>
      <c r="D886" s="714"/>
      <c r="E886" s="714"/>
      <c r="F886" s="714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13" t="s">
        <v>56</v>
      </c>
      <c r="C956" s="713"/>
      <c r="D956" s="713"/>
      <c r="E956" s="713"/>
      <c r="F956" s="713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33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33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56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56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69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56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56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56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56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56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33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33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33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06" t="s">
        <v>49</v>
      </c>
      <c r="C1040" s="706"/>
      <c r="D1040" s="706"/>
      <c r="E1040" s="706"/>
      <c r="F1040" s="706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70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70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70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70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70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70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89" t="s">
        <v>119</v>
      </c>
      <c r="C1103" s="689"/>
      <c r="D1103" s="689"/>
      <c r="E1103" s="689"/>
      <c r="F1103" s="689"/>
      <c r="I1103" s="316">
        <v>111500</v>
      </c>
    </row>
    <row r="1104" spans="1:9" ht="15" customHeight="1">
      <c r="A1104" s="3">
        <v>42457</v>
      </c>
      <c r="B1104" s="689"/>
      <c r="C1104" s="689"/>
      <c r="D1104" s="689"/>
      <c r="E1104" s="689"/>
      <c r="F1104" s="689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15" t="s">
        <v>119</v>
      </c>
      <c r="C1129" s="715"/>
      <c r="D1129" s="715"/>
      <c r="E1129" s="715"/>
      <c r="F1129" s="715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08" t="s">
        <v>119</v>
      </c>
      <c r="C1149" s="708"/>
      <c r="D1149" s="708"/>
      <c r="E1149" s="708"/>
      <c r="F1149" s="708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33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33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08" t="s">
        <v>119</v>
      </c>
      <c r="C1214" s="708"/>
      <c r="D1214" s="708"/>
      <c r="E1214" s="708"/>
      <c r="F1214" s="708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30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3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37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63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63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63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63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88" t="s">
        <v>119</v>
      </c>
      <c r="C1299" s="688"/>
      <c r="D1299" s="688"/>
      <c r="E1299" s="688"/>
      <c r="F1299" s="688"/>
      <c r="I1299" s="316">
        <v>147000</v>
      </c>
    </row>
    <row r="1300" spans="1:9" ht="15" customHeight="1">
      <c r="A1300" s="3">
        <v>42731</v>
      </c>
      <c r="B1300" s="688"/>
      <c r="C1300" s="688"/>
      <c r="D1300" s="688"/>
      <c r="E1300" s="688"/>
      <c r="F1300" s="688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63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63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3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35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36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39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25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88" t="s">
        <v>119</v>
      </c>
      <c r="C1377" s="688"/>
      <c r="D1377" s="688"/>
      <c r="E1377" s="688"/>
      <c r="F1377" s="688"/>
      <c r="I1377" s="316"/>
    </row>
    <row r="1378" spans="1:9" ht="15" customHeight="1">
      <c r="A1378" s="3">
        <v>42842</v>
      </c>
      <c r="B1378" s="688"/>
      <c r="C1378" s="688"/>
      <c r="D1378" s="688"/>
      <c r="E1378" s="688"/>
      <c r="F1378" s="688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87" t="s">
        <v>119</v>
      </c>
      <c r="C1388" s="687"/>
      <c r="D1388" s="687"/>
      <c r="E1388" s="687"/>
      <c r="F1388" s="687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88" t="s">
        <v>119</v>
      </c>
      <c r="C1408" s="688"/>
      <c r="D1408" s="688"/>
      <c r="E1408" s="688"/>
      <c r="F1408" s="688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08" t="s">
        <v>119</v>
      </c>
      <c r="C1473" s="708"/>
      <c r="D1473" s="708"/>
      <c r="E1473" s="708"/>
      <c r="F1473" s="708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88" t="s">
        <v>119</v>
      </c>
      <c r="C1558" s="688"/>
      <c r="D1558" s="688"/>
      <c r="E1558" s="688"/>
      <c r="F1558" s="688"/>
      <c r="G1558" s="688"/>
      <c r="H1558" s="738"/>
      <c r="I1558" s="316"/>
    </row>
    <row r="1559" spans="1:9" ht="15" customHeight="1">
      <c r="A1559" s="3">
        <v>43095</v>
      </c>
      <c r="B1559" s="688"/>
      <c r="C1559" s="688"/>
      <c r="D1559" s="688"/>
      <c r="E1559" s="688"/>
      <c r="F1559" s="688"/>
      <c r="G1559" s="688"/>
      <c r="H1559" s="738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33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33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33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33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33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43" t="s">
        <v>120</v>
      </c>
      <c r="C1626" s="743"/>
      <c r="D1626" s="743"/>
      <c r="E1626" s="743"/>
      <c r="F1626" s="743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42" t="s">
        <v>120</v>
      </c>
      <c r="C1627" s="742"/>
      <c r="D1627" s="742"/>
      <c r="E1627" s="742"/>
      <c r="F1627" s="742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40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40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44" t="s">
        <v>120</v>
      </c>
      <c r="C1652" s="744"/>
      <c r="D1652" s="744"/>
      <c r="E1652" s="744"/>
      <c r="F1652" s="744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44" t="s">
        <v>120</v>
      </c>
      <c r="C1667" s="744"/>
      <c r="D1667" s="744"/>
      <c r="E1667" s="744"/>
      <c r="F1667" s="744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44" t="s">
        <v>120</v>
      </c>
      <c r="C1732" s="744"/>
      <c r="D1732" s="744"/>
      <c r="E1732" s="744"/>
      <c r="F1732" s="744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688" t="s">
        <v>119</v>
      </c>
      <c r="C1818" s="688"/>
      <c r="D1818" s="688"/>
      <c r="E1818" s="688"/>
      <c r="F1818" s="688"/>
      <c r="G1818" s="688"/>
      <c r="H1818" s="738"/>
      <c r="I1818" s="316">
        <v>144250</v>
      </c>
    </row>
    <row r="1819" spans="1:9" ht="15" customHeight="1">
      <c r="A1819" s="3">
        <v>43460</v>
      </c>
      <c r="B1819" s="688"/>
      <c r="C1819" s="688"/>
      <c r="D1819" s="688"/>
      <c r="E1819" s="688"/>
      <c r="F1819" s="688"/>
      <c r="G1819" s="688"/>
      <c r="H1819" s="738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97" t="s">
        <v>52</v>
      </c>
      <c r="C1900" s="597"/>
      <c r="D1900" s="597"/>
      <c r="E1900" s="597"/>
      <c r="F1900" s="597"/>
      <c r="G1900" s="597"/>
      <c r="H1900" s="597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597"/>
      <c r="C1901" s="597"/>
      <c r="D1901" s="597"/>
      <c r="E1901" s="597"/>
      <c r="F1901" s="597"/>
      <c r="G1901" s="597"/>
      <c r="H1901" s="597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97" t="s">
        <v>52</v>
      </c>
      <c r="C1911" s="597"/>
      <c r="D1911" s="597"/>
      <c r="E1911" s="597"/>
      <c r="F1911" s="597"/>
      <c r="G1911" s="597"/>
      <c r="H1911" s="597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97" t="s">
        <v>52</v>
      </c>
      <c r="C1926" s="597"/>
      <c r="D1926" s="597"/>
      <c r="E1926" s="597"/>
      <c r="F1926" s="597"/>
      <c r="G1926" s="597"/>
      <c r="H1926" s="597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97" t="s">
        <v>52</v>
      </c>
      <c r="C1991" s="597"/>
      <c r="D1991" s="597"/>
      <c r="E1991" s="597"/>
      <c r="F1991" s="597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88" t="s">
        <v>119</v>
      </c>
      <c r="C2078" s="688"/>
      <c r="D2078" s="688"/>
      <c r="E2078" s="688"/>
      <c r="F2078" s="688"/>
      <c r="G2078" s="688"/>
      <c r="H2078" s="738"/>
      <c r="I2078" s="316">
        <v>142500</v>
      </c>
    </row>
    <row r="2079" spans="1:9" ht="15" customHeight="1">
      <c r="A2079" s="3">
        <v>43825</v>
      </c>
      <c r="B2079" s="688"/>
      <c r="C2079" s="688"/>
      <c r="D2079" s="688"/>
      <c r="E2079" s="688"/>
      <c r="F2079" s="688"/>
      <c r="G2079" s="688"/>
      <c r="H2079" s="738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04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04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04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04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04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04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41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88" t="s">
        <v>62</v>
      </c>
      <c r="C2154" s="688"/>
      <c r="D2154" s="688"/>
      <c r="E2154" s="688"/>
      <c r="F2154" s="688"/>
      <c r="I2154" s="316">
        <v>129500</v>
      </c>
    </row>
    <row r="2155" spans="1:9" ht="15" customHeight="1">
      <c r="A2155" s="3">
        <v>43934</v>
      </c>
      <c r="B2155" s="688"/>
      <c r="C2155" s="688"/>
      <c r="D2155" s="688"/>
      <c r="E2155" s="688"/>
      <c r="F2155" s="688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45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04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04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88" t="s">
        <v>62</v>
      </c>
      <c r="C2174" s="688"/>
      <c r="D2174" s="688"/>
      <c r="E2174" s="688"/>
      <c r="F2174" s="688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08" t="s">
        <v>62</v>
      </c>
      <c r="C2185" s="708"/>
      <c r="D2185" s="708"/>
      <c r="E2185" s="708"/>
      <c r="F2185" s="708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09" t="s">
        <v>62</v>
      </c>
      <c r="C2255" s="709"/>
      <c r="D2255" s="709"/>
      <c r="E2255" s="709"/>
      <c r="F2255" s="709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45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04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04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04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04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04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88" t="s">
        <v>62</v>
      </c>
      <c r="C2339" s="688"/>
      <c r="D2339" s="688"/>
      <c r="E2339" s="688"/>
      <c r="F2339" s="688"/>
      <c r="I2339" s="316"/>
    </row>
    <row r="2340" spans="1:9" ht="15" customHeight="1">
      <c r="A2340" s="3">
        <v>44193</v>
      </c>
      <c r="B2340" s="688"/>
      <c r="C2340" s="688"/>
      <c r="D2340" s="688"/>
      <c r="E2340" s="688"/>
      <c r="F2340" s="688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04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04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04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04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04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88" t="s">
        <v>62</v>
      </c>
      <c r="C2408" s="688"/>
      <c r="D2408" s="688"/>
      <c r="E2408" s="137"/>
      <c r="I2408" s="316">
        <v>179150</v>
      </c>
    </row>
    <row r="2409" spans="1:9" ht="15" customHeight="1">
      <c r="A2409" s="3">
        <v>44291</v>
      </c>
      <c r="B2409" s="688"/>
      <c r="C2409" s="688"/>
      <c r="D2409" s="688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48" t="s">
        <v>61</v>
      </c>
      <c r="C2429" s="748"/>
      <c r="D2429" s="748"/>
      <c r="E2429" s="508"/>
      <c r="F2429" s="508"/>
      <c r="I2429" s="746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47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47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09" t="s">
        <v>61</v>
      </c>
      <c r="C2449" s="709"/>
      <c r="D2449" s="709"/>
      <c r="E2449" s="709"/>
      <c r="F2449" s="709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08" t="s">
        <v>62</v>
      </c>
      <c r="C2514" s="678"/>
      <c r="D2514" s="67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84" t="s">
        <v>61</v>
      </c>
      <c r="C2599" s="676"/>
      <c r="D2599" s="676"/>
      <c r="E2599" s="137"/>
      <c r="F2599" s="172"/>
      <c r="I2599" s="316">
        <v>297250</v>
      </c>
    </row>
    <row r="2600" spans="1:9" ht="15" customHeight="1">
      <c r="A2600" s="3">
        <v>44558</v>
      </c>
      <c r="B2600" s="680"/>
      <c r="C2600" s="680"/>
      <c r="D2600" s="680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15" t="s">
        <v>62</v>
      </c>
      <c r="C2604" s="679"/>
      <c r="D2604" s="67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84" t="s">
        <v>61</v>
      </c>
      <c r="C2678" s="676"/>
      <c r="D2678" s="676"/>
      <c r="E2678" s="137"/>
      <c r="I2678" s="316">
        <v>344000</v>
      </c>
    </row>
    <row r="2679" spans="1:9" ht="15" customHeight="1">
      <c r="A2679" s="3">
        <v>44669</v>
      </c>
      <c r="B2679" s="680"/>
      <c r="C2679" s="680"/>
      <c r="D2679" s="680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15" t="s">
        <v>62</v>
      </c>
      <c r="C2689" s="715"/>
      <c r="D2689" s="715"/>
      <c r="E2689" s="508"/>
      <c r="F2689" s="508"/>
      <c r="G2689" s="356"/>
      <c r="H2689" s="362"/>
      <c r="I2689" s="745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04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04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2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88" t="s">
        <v>62</v>
      </c>
      <c r="C2712" s="688"/>
      <c r="D2712" s="688"/>
      <c r="E2712" s="688"/>
      <c r="F2712" s="688"/>
      <c r="G2712" s="532"/>
      <c r="H2712" s="533"/>
      <c r="I2712" s="316">
        <v>271000</v>
      </c>
    </row>
    <row r="2713" spans="1:9" ht="15" customHeight="1">
      <c r="A2713" s="3">
        <v>44715</v>
      </c>
      <c r="B2713" s="688"/>
      <c r="C2713" s="688"/>
      <c r="D2713" s="688"/>
      <c r="E2713" s="688"/>
      <c r="F2713" s="688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08" t="s">
        <v>62</v>
      </c>
      <c r="C2774" s="708"/>
      <c r="D2774" s="708"/>
      <c r="E2774" s="708"/>
      <c r="F2774" s="708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2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45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04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04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04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04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2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7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05" t="s">
        <v>62</v>
      </c>
      <c r="C2859" s="705"/>
      <c r="D2859" s="705"/>
      <c r="E2859" s="705"/>
      <c r="F2859" s="705"/>
      <c r="G2859" s="276"/>
      <c r="H2859" s="472"/>
      <c r="I2859" s="316">
        <v>196750</v>
      </c>
    </row>
    <row r="2860" spans="1:10" ht="15" customHeight="1">
      <c r="A2860" s="357">
        <v>44922</v>
      </c>
      <c r="B2860" s="705"/>
      <c r="C2860" s="705"/>
      <c r="D2860" s="705"/>
      <c r="E2860" s="705"/>
      <c r="F2860" s="705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15" t="s">
        <v>62</v>
      </c>
      <c r="C2864" s="715"/>
      <c r="D2864" s="715"/>
      <c r="E2864" s="715"/>
      <c r="F2864" s="715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8">
        <v>208000</v>
      </c>
      <c r="J2865" s="549"/>
    </row>
    <row r="2866" spans="1:10" ht="15" customHeight="1">
      <c r="A2866" s="566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8">
        <v>209500</v>
      </c>
      <c r="J2866" s="549"/>
    </row>
    <row r="2867" spans="1:10" ht="15" customHeight="1">
      <c r="A2867" s="56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7">
        <v>44946</v>
      </c>
      <c r="B2878" s="81">
        <v>2930</v>
      </c>
      <c r="C2878" s="173">
        <v>29275</v>
      </c>
      <c r="D2878" s="552">
        <v>29335</v>
      </c>
      <c r="E2878" s="137">
        <f t="shared" ref="E2878:E2881" si="1007">D2878-C2878</f>
        <v>60</v>
      </c>
      <c r="F2878" s="553">
        <f t="shared" ref="F2878:F2880" si="1008">C2878-C2877</f>
        <v>625</v>
      </c>
      <c r="I2878" s="554">
        <v>229750</v>
      </c>
    </row>
    <row r="2879" spans="1:10" ht="15" customHeight="1">
      <c r="A2879" s="567">
        <v>44949</v>
      </c>
      <c r="B2879" s="81">
        <v>2945</v>
      </c>
      <c r="C2879" s="173">
        <v>29900</v>
      </c>
      <c r="D2879" s="552">
        <v>29500</v>
      </c>
      <c r="E2879" s="137">
        <f t="shared" si="1007"/>
        <v>-400</v>
      </c>
      <c r="F2879" s="553">
        <f t="shared" si="1008"/>
        <v>625</v>
      </c>
      <c r="I2879" s="704"/>
    </row>
    <row r="2880" spans="1:10" ht="15" customHeight="1">
      <c r="A2880" s="567">
        <v>44950</v>
      </c>
      <c r="B2880" s="81">
        <v>2945</v>
      </c>
      <c r="C2880" s="173">
        <v>29950</v>
      </c>
      <c r="D2880" s="552">
        <v>29950</v>
      </c>
      <c r="E2880" s="137">
        <f t="shared" si="1007"/>
        <v>0</v>
      </c>
      <c r="F2880" s="553">
        <f t="shared" si="1008"/>
        <v>50</v>
      </c>
      <c r="I2880" s="704"/>
    </row>
    <row r="2881" spans="1:9" ht="15" customHeight="1">
      <c r="A2881" s="56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7">
        <f t="shared" ref="F2881:F2886" si="1009">C2881-C2880</f>
        <v>375</v>
      </c>
      <c r="G2881" s="540"/>
      <c r="H2881" s="565"/>
      <c r="I2881" s="704"/>
    </row>
    <row r="2882" spans="1:9" ht="15" customHeight="1">
      <c r="A2882" s="567">
        <v>44952</v>
      </c>
      <c r="B2882" s="81">
        <v>3020</v>
      </c>
      <c r="C2882" s="173">
        <v>31450</v>
      </c>
      <c r="D2882" s="561">
        <v>31400</v>
      </c>
      <c r="E2882" s="137">
        <f t="shared" ref="E2882" si="1010">D2882-C2882</f>
        <v>-50</v>
      </c>
      <c r="F2882" s="560">
        <f t="shared" si="1009"/>
        <v>1125</v>
      </c>
      <c r="G2882" s="540"/>
      <c r="H2882" s="565"/>
      <c r="I2882" s="704"/>
    </row>
    <row r="2883" spans="1:9" ht="15" customHeight="1">
      <c r="A2883" s="567">
        <v>44953</v>
      </c>
      <c r="B2883" s="81">
        <v>3055</v>
      </c>
      <c r="C2883" s="173">
        <v>32050</v>
      </c>
      <c r="D2883" s="570">
        <v>32100</v>
      </c>
      <c r="E2883" s="137">
        <f t="shared" ref="E2883" si="1011">D2883-C2883</f>
        <v>50</v>
      </c>
      <c r="F2883" s="571">
        <f t="shared" si="1009"/>
        <v>600</v>
      </c>
      <c r="G2883" s="540"/>
      <c r="H2883" s="565"/>
      <c r="I2883" s="704"/>
    </row>
    <row r="2884" spans="1:9" ht="15" customHeight="1">
      <c r="A2884" s="567">
        <v>44956</v>
      </c>
      <c r="B2884" s="81">
        <v>3000</v>
      </c>
      <c r="C2884" s="173">
        <v>29515</v>
      </c>
      <c r="D2884" s="575">
        <v>29700</v>
      </c>
      <c r="E2884" s="137">
        <f t="shared" ref="E2884" si="1012">D2884-C2884</f>
        <v>185</v>
      </c>
      <c r="F2884" s="574">
        <f t="shared" si="1009"/>
        <v>-2535</v>
      </c>
      <c r="G2884" s="540"/>
      <c r="H2884" s="565"/>
      <c r="I2884" s="316">
        <v>238500</v>
      </c>
    </row>
    <row r="2885" spans="1:9" ht="15" customHeight="1" thickBot="1">
      <c r="A2885" s="567">
        <v>44957</v>
      </c>
      <c r="B2885" s="81">
        <v>3015</v>
      </c>
      <c r="C2885" s="173">
        <v>29250</v>
      </c>
      <c r="D2885" s="581">
        <v>29300</v>
      </c>
      <c r="E2885" s="137">
        <f t="shared" ref="E2885" si="1013">D2885-C2885</f>
        <v>50</v>
      </c>
      <c r="F2885" s="580">
        <f t="shared" si="1009"/>
        <v>-265</v>
      </c>
      <c r="G2885" s="562">
        <f>AVERAGE($C$2865:C2885)</f>
        <v>28080.714285714286</v>
      </c>
      <c r="H2885" s="563">
        <f>AVERAGE($C$2864:C2885)</f>
        <v>28080.714285714286</v>
      </c>
      <c r="I2885" s="579">
        <v>235500</v>
      </c>
    </row>
    <row r="2886" spans="1:9" ht="15" customHeight="1">
      <c r="A2886" s="592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93">
        <f>AVERAGE($C$2886:C2886)</f>
        <v>29550</v>
      </c>
      <c r="H2886" s="594">
        <f>AVERAGE($C$2864:C2886)</f>
        <v>28147.5</v>
      </c>
      <c r="I2886" s="584">
        <v>236500</v>
      </c>
    </row>
    <row r="2887" spans="1:9" ht="15" customHeight="1">
      <c r="B2887" s="81"/>
      <c r="C2887" s="173"/>
      <c r="D2887" s="248"/>
      <c r="E2887" s="137"/>
      <c r="F2887" s="172"/>
      <c r="I2887" s="316"/>
    </row>
    <row r="2888" spans="1:9" ht="15" customHeight="1">
      <c r="B2888" s="81"/>
      <c r="C2888" s="173"/>
      <c r="D2888" s="248"/>
      <c r="E2888" s="137"/>
      <c r="F2888" s="172"/>
      <c r="I2888" s="316"/>
    </row>
    <row r="2889" spans="1:9" ht="15" customHeight="1">
      <c r="B2889" s="81"/>
      <c r="C2889" s="173"/>
      <c r="D2889" s="248"/>
      <c r="E2889" s="137"/>
      <c r="F2889" s="172"/>
      <c r="I2889" s="316"/>
    </row>
    <row r="2890" spans="1:9" ht="15" customHeight="1">
      <c r="B2890" s="81"/>
      <c r="C2890" s="173"/>
      <c r="D2890" s="248"/>
      <c r="E2890" s="137"/>
      <c r="F2890" s="172"/>
      <c r="I2890" s="316"/>
    </row>
    <row r="2891" spans="1:9" ht="15" customHeight="1">
      <c r="B2891" s="81"/>
      <c r="C2891" s="173"/>
      <c r="D2891" s="248"/>
      <c r="E2891" s="137"/>
      <c r="F2891" s="172"/>
      <c r="I2891" s="316"/>
    </row>
    <row r="2892" spans="1:9" ht="15" customHeight="1">
      <c r="B2892" s="81"/>
      <c r="C2892" s="173"/>
      <c r="D2892" s="248"/>
      <c r="E2892" s="137"/>
      <c r="F2892" s="172"/>
      <c r="I2892" s="316"/>
    </row>
    <row r="2893" spans="1:9" ht="15" customHeight="1">
      <c r="B2893" s="81"/>
      <c r="C2893" s="173"/>
      <c r="D2893" s="248"/>
      <c r="E2893" s="137"/>
      <c r="F2893" s="172"/>
      <c r="I2893" s="316"/>
    </row>
    <row r="2894" spans="1:9" ht="15" customHeight="1">
      <c r="B2894" s="81"/>
      <c r="C2894" s="173"/>
      <c r="D2894" s="248"/>
      <c r="E2894" s="137"/>
      <c r="F2894" s="172"/>
      <c r="I2894" s="316"/>
    </row>
    <row r="2895" spans="1:9" ht="15" customHeight="1">
      <c r="B2895" s="81"/>
      <c r="C2895" s="173"/>
      <c r="D2895" s="248"/>
      <c r="E2895" s="137"/>
      <c r="F2895" s="172"/>
      <c r="I2895" s="316"/>
    </row>
    <row r="2896" spans="1:9" ht="15" customHeight="1">
      <c r="B2896" s="81"/>
      <c r="C2896" s="173"/>
      <c r="D2896" s="248"/>
      <c r="E2896" s="137"/>
      <c r="F2896" s="172"/>
      <c r="I2896" s="316"/>
    </row>
    <row r="2897" spans="2:9" ht="15" customHeight="1">
      <c r="B2897" s="81"/>
      <c r="C2897" s="173"/>
      <c r="D2897" s="248"/>
      <c r="E2897" s="137"/>
      <c r="F2897" s="172"/>
      <c r="I2897" s="316"/>
    </row>
    <row r="2898" spans="2:9" ht="15" customHeight="1">
      <c r="B2898" s="81"/>
      <c r="C2898" s="173"/>
      <c r="D2898" s="248"/>
      <c r="E2898" s="137"/>
      <c r="F2898" s="172"/>
      <c r="I2898" s="316"/>
    </row>
    <row r="2899" spans="2:9" ht="15" customHeight="1">
      <c r="B2899" s="81"/>
      <c r="C2899" s="173"/>
      <c r="D2899" s="248"/>
      <c r="E2899" s="137"/>
      <c r="F2899" s="172"/>
      <c r="I2899" s="316"/>
    </row>
    <row r="2900" spans="2:9" ht="15" customHeight="1">
      <c r="B2900" s="81"/>
      <c r="C2900" s="173"/>
      <c r="D2900" s="248"/>
      <c r="E2900" s="137"/>
      <c r="F2900" s="172"/>
      <c r="I2900" s="316"/>
    </row>
    <row r="2901" spans="2:9" ht="15" customHeight="1">
      <c r="B2901" s="81"/>
      <c r="C2901" s="173"/>
      <c r="D2901" s="248"/>
      <c r="E2901" s="137"/>
      <c r="F2901" s="172"/>
      <c r="I2901" s="316"/>
    </row>
    <row r="2902" spans="2:9" ht="15" customHeight="1">
      <c r="B2902" s="81"/>
      <c r="C2902" s="173"/>
      <c r="D2902" s="248"/>
      <c r="E2902" s="137"/>
      <c r="F2902" s="172"/>
      <c r="I2902" s="316"/>
    </row>
    <row r="2903" spans="2:9" ht="15" customHeight="1">
      <c r="B2903" s="81"/>
      <c r="C2903" s="173"/>
      <c r="D2903" s="248"/>
      <c r="E2903" s="137"/>
      <c r="F2903" s="172"/>
      <c r="I2903" s="316"/>
    </row>
    <row r="2904" spans="2:9" ht="15" customHeight="1">
      <c r="B2904" s="81"/>
      <c r="C2904" s="173"/>
      <c r="D2904" s="248"/>
      <c r="E2904" s="137"/>
      <c r="F2904" s="172"/>
      <c r="I2904" s="316"/>
    </row>
    <row r="2905" spans="2:9" ht="15" customHeight="1">
      <c r="B2905" s="81"/>
      <c r="C2905" s="173"/>
      <c r="D2905" s="248"/>
      <c r="E2905" s="137"/>
      <c r="F2905" s="172"/>
      <c r="I2905" s="316"/>
    </row>
    <row r="2906" spans="2:9" ht="15" customHeight="1">
      <c r="B2906" s="81"/>
      <c r="C2906" s="173"/>
      <c r="D2906" s="248"/>
      <c r="E2906" s="137"/>
      <c r="F2906" s="172"/>
      <c r="I2906" s="316"/>
    </row>
    <row r="2907" spans="2:9" ht="15" customHeight="1">
      <c r="B2907" s="81"/>
      <c r="C2907" s="173"/>
      <c r="D2907" s="248"/>
      <c r="E2907" s="137"/>
      <c r="F2907" s="172"/>
      <c r="I2907" s="316"/>
    </row>
    <row r="2908" spans="2:9" ht="15" customHeight="1">
      <c r="B2908" s="81"/>
      <c r="C2908" s="173"/>
      <c r="D2908" s="248"/>
      <c r="E2908" s="137"/>
      <c r="F2908" s="172"/>
      <c r="I2908" s="316"/>
    </row>
    <row r="2909" spans="2:9" ht="15" customHeight="1">
      <c r="B2909" s="81"/>
      <c r="C2909" s="173"/>
      <c r="D2909" s="248"/>
      <c r="E2909" s="137"/>
      <c r="F2909" s="172"/>
      <c r="I2909" s="316"/>
    </row>
    <row r="2910" spans="2:9" ht="15" customHeight="1">
      <c r="B2910" s="81"/>
      <c r="C2910" s="173"/>
      <c r="D2910" s="248"/>
      <c r="E2910" s="137"/>
      <c r="F2910" s="172"/>
      <c r="I2910" s="316"/>
    </row>
    <row r="2911" spans="2:9" ht="15" customHeight="1">
      <c r="B2911" s="81"/>
      <c r="C2911" s="173"/>
      <c r="D2911" s="248"/>
      <c r="E2911" s="137"/>
      <c r="F2911" s="172"/>
      <c r="I2911" s="316"/>
    </row>
    <row r="2912" spans="2:9" ht="15" customHeight="1">
      <c r="B2912" s="81"/>
      <c r="C2912" s="173"/>
      <c r="D2912" s="248"/>
      <c r="E2912" s="137"/>
      <c r="F2912" s="172"/>
      <c r="I2912" s="316"/>
    </row>
    <row r="2913" spans="2:9" ht="15" customHeight="1">
      <c r="B2913" s="81"/>
      <c r="C2913" s="173"/>
      <c r="D2913" s="248"/>
      <c r="E2913" s="137"/>
      <c r="F2913" s="172"/>
      <c r="I2913" s="316"/>
    </row>
    <row r="2914" spans="2:9" ht="15" customHeight="1">
      <c r="B2914" s="81"/>
      <c r="C2914" s="173"/>
      <c r="D2914" s="248"/>
      <c r="E2914" s="137"/>
      <c r="F2914" s="172"/>
      <c r="I2914" s="316"/>
    </row>
    <row r="2915" spans="2:9" ht="15" customHeight="1">
      <c r="B2915" s="81"/>
      <c r="C2915" s="173"/>
      <c r="D2915" s="248"/>
      <c r="E2915" s="137"/>
      <c r="F2915" s="172"/>
      <c r="I2915" s="316"/>
    </row>
    <row r="2916" spans="2:9" ht="15" customHeight="1">
      <c r="B2916" s="81"/>
      <c r="C2916" s="173"/>
      <c r="D2916" s="248"/>
      <c r="E2916" s="137"/>
      <c r="F2916" s="172"/>
      <c r="I2916" s="316"/>
    </row>
    <row r="2917" spans="2:9" ht="15" customHeight="1">
      <c r="B2917" s="81"/>
      <c r="C2917" s="173"/>
      <c r="D2917" s="248"/>
      <c r="E2917" s="137"/>
      <c r="F2917" s="172"/>
      <c r="I2917" s="316"/>
    </row>
    <row r="2918" spans="2:9" ht="15" customHeight="1">
      <c r="B2918" s="81"/>
      <c r="C2918" s="173"/>
      <c r="D2918" s="248"/>
      <c r="E2918" s="137"/>
      <c r="F2918" s="172"/>
      <c r="I2918" s="316"/>
    </row>
    <row r="2919" spans="2:9" ht="15" customHeight="1">
      <c r="B2919" s="81"/>
      <c r="C2919" s="173"/>
      <c r="D2919" s="248"/>
      <c r="E2919" s="137"/>
      <c r="F2919" s="172"/>
      <c r="I2919" s="316"/>
    </row>
    <row r="2920" spans="2:9" ht="15" customHeight="1">
      <c r="B2920" s="81"/>
      <c r="C2920" s="173"/>
      <c r="D2920" s="248"/>
      <c r="E2920" s="137"/>
      <c r="F2920" s="172"/>
      <c r="I2920" s="316"/>
    </row>
    <row r="2921" spans="2:9" ht="15" customHeight="1">
      <c r="B2921" s="81"/>
      <c r="C2921" s="173"/>
      <c r="D2921" s="248"/>
      <c r="E2921" s="137"/>
      <c r="F2921" s="172"/>
      <c r="I2921" s="316"/>
    </row>
    <row r="2922" spans="2:9" ht="15" customHeight="1">
      <c r="B2922" s="81"/>
      <c r="C2922" s="173"/>
      <c r="D2922" s="248"/>
      <c r="E2922" s="137"/>
      <c r="F2922" s="172"/>
      <c r="I2922" s="316"/>
    </row>
    <row r="2923" spans="2:9" ht="15" customHeight="1">
      <c r="B2923" s="81"/>
      <c r="C2923" s="173"/>
      <c r="D2923" s="248"/>
      <c r="E2923" s="137"/>
      <c r="F2923" s="172"/>
      <c r="I2923" s="316"/>
    </row>
    <row r="2924" spans="2:9" ht="15" customHeight="1">
      <c r="B2924" s="81"/>
      <c r="C2924" s="173"/>
      <c r="D2924" s="248"/>
      <c r="E2924" s="137"/>
      <c r="F2924" s="172"/>
      <c r="I2924" s="316"/>
    </row>
    <row r="2925" spans="2:9" ht="15" customHeight="1">
      <c r="B2925" s="81"/>
      <c r="C2925" s="173"/>
      <c r="D2925" s="248"/>
      <c r="E2925" s="137"/>
      <c r="F2925" s="172"/>
      <c r="I2925" s="316"/>
    </row>
    <row r="2926" spans="2:9" ht="15" customHeight="1">
      <c r="B2926" s="81"/>
      <c r="C2926" s="173"/>
      <c r="D2926" s="248"/>
      <c r="E2926" s="137"/>
      <c r="F2926" s="172"/>
      <c r="I2926" s="316"/>
    </row>
    <row r="2927" spans="2:9" ht="15" customHeight="1">
      <c r="B2927" s="81"/>
      <c r="C2927" s="173"/>
      <c r="D2927" s="248"/>
      <c r="E2927" s="137"/>
      <c r="F2927" s="172"/>
      <c r="I2927" s="316"/>
    </row>
    <row r="2928" spans="2:9" ht="15" customHeight="1">
      <c r="B2928" s="81"/>
      <c r="C2928" s="173"/>
      <c r="D2928" s="248"/>
      <c r="E2928" s="137"/>
      <c r="F2928" s="172"/>
      <c r="I2928" s="316"/>
    </row>
    <row r="2929" spans="2:9" ht="15" customHeight="1">
      <c r="B2929" s="81"/>
      <c r="C2929" s="173"/>
      <c r="D2929" s="248"/>
      <c r="E2929" s="137"/>
      <c r="F2929" s="172"/>
      <c r="I2929" s="316"/>
    </row>
    <row r="2930" spans="2:9" ht="15" customHeight="1">
      <c r="B2930" s="81"/>
      <c r="C2930" s="173"/>
      <c r="D2930" s="248"/>
      <c r="E2930" s="137"/>
      <c r="F2930" s="172"/>
      <c r="I2930" s="316"/>
    </row>
    <row r="2931" spans="2:9" ht="15" customHeight="1">
      <c r="B2931" s="81"/>
      <c r="C2931" s="173"/>
      <c r="D2931" s="248"/>
      <c r="E2931" s="137"/>
      <c r="F2931" s="172"/>
      <c r="I2931" s="316"/>
    </row>
    <row r="2932" spans="2:9" ht="15" customHeight="1">
      <c r="B2932" s="81"/>
      <c r="C2932" s="173"/>
      <c r="D2932" s="248"/>
      <c r="E2932" s="137"/>
      <c r="F2932" s="172"/>
      <c r="I2932" s="316"/>
    </row>
    <row r="2933" spans="2:9" ht="15" customHeight="1">
      <c r="B2933" s="81"/>
      <c r="C2933" s="173"/>
      <c r="D2933" s="248"/>
      <c r="E2933" s="137"/>
      <c r="F2933" s="172"/>
      <c r="I2933" s="316"/>
    </row>
    <row r="2934" spans="2:9" ht="15" customHeight="1">
      <c r="B2934" s="81"/>
      <c r="C2934" s="173"/>
      <c r="D2934" s="248"/>
      <c r="E2934" s="137"/>
      <c r="F2934" s="172"/>
      <c r="I2934" s="316"/>
    </row>
    <row r="2935" spans="2:9" ht="15" customHeight="1">
      <c r="B2935" s="81"/>
      <c r="C2935" s="173"/>
      <c r="D2935" s="248"/>
      <c r="E2935" s="137"/>
      <c r="F2935" s="172"/>
      <c r="I2935" s="316"/>
    </row>
    <row r="2936" spans="2:9" ht="15" customHeight="1">
      <c r="B2936" s="81"/>
      <c r="C2936" s="173"/>
      <c r="D2936" s="248"/>
      <c r="E2936" s="137"/>
      <c r="F2936" s="172"/>
      <c r="I2936" s="316"/>
    </row>
    <row r="2937" spans="2:9" ht="15" customHeight="1">
      <c r="B2937" s="81"/>
      <c r="C2937" s="173"/>
      <c r="D2937" s="248"/>
      <c r="E2937" s="137"/>
      <c r="F2937" s="172"/>
      <c r="I2937" s="316"/>
    </row>
    <row r="2938" spans="2:9" ht="15" customHeight="1">
      <c r="B2938" s="81"/>
      <c r="C2938" s="173"/>
      <c r="D2938" s="248"/>
      <c r="E2938" s="137"/>
      <c r="F2938" s="172"/>
      <c r="I2938" s="316"/>
    </row>
    <row r="2939" spans="2:9" ht="15" customHeight="1">
      <c r="B2939" s="81"/>
      <c r="C2939" s="173"/>
      <c r="D2939" s="248"/>
      <c r="E2939" s="137"/>
      <c r="F2939" s="172"/>
      <c r="I2939" s="316"/>
    </row>
    <row r="2940" spans="2:9" ht="15" customHeight="1">
      <c r="B2940" s="81"/>
      <c r="C2940" s="173"/>
      <c r="D2940" s="248"/>
      <c r="E2940" s="137"/>
      <c r="F2940" s="172"/>
      <c r="I2940" s="316"/>
    </row>
    <row r="2941" spans="2:9" ht="15" customHeight="1">
      <c r="B2941" s="81"/>
      <c r="C2941" s="173"/>
      <c r="D2941" s="248"/>
      <c r="E2941" s="137"/>
      <c r="F2941" s="172"/>
      <c r="I2941" s="316"/>
    </row>
    <row r="2942" spans="2:9" ht="15" customHeight="1">
      <c r="B2942" s="81"/>
      <c r="C2942" s="173"/>
      <c r="D2942" s="248"/>
      <c r="E2942" s="137"/>
      <c r="F2942" s="172"/>
      <c r="I2942" s="316"/>
    </row>
    <row r="2943" spans="2:9" ht="15" customHeight="1">
      <c r="B2943" s="81"/>
      <c r="C2943" s="173"/>
      <c r="D2943" s="248"/>
      <c r="E2943" s="137"/>
      <c r="F2943" s="172"/>
      <c r="I2943" s="316"/>
    </row>
    <row r="2944" spans="2:9" ht="15" customHeight="1">
      <c r="B2944" s="81"/>
      <c r="C2944" s="173"/>
      <c r="D2944" s="248"/>
      <c r="E2944" s="137"/>
      <c r="F2944" s="172"/>
      <c r="I2944" s="316"/>
    </row>
    <row r="2945" spans="2:9" ht="15" customHeight="1">
      <c r="B2945" s="81"/>
      <c r="C2945" s="173"/>
      <c r="D2945" s="248"/>
      <c r="E2945" s="137"/>
      <c r="F2945" s="172"/>
      <c r="I2945" s="316"/>
    </row>
    <row r="2946" spans="2:9" ht="15" customHeight="1">
      <c r="B2946" s="81"/>
      <c r="C2946" s="173"/>
      <c r="D2946" s="248"/>
      <c r="E2946" s="137"/>
      <c r="F2946" s="172"/>
      <c r="I2946" s="316"/>
    </row>
    <row r="2947" spans="2:9" ht="15" customHeight="1">
      <c r="B2947" s="81"/>
      <c r="C2947" s="173"/>
      <c r="D2947" s="248"/>
      <c r="E2947" s="137"/>
      <c r="F2947" s="172"/>
      <c r="I2947" s="316"/>
    </row>
    <row r="2948" spans="2:9" ht="15" customHeight="1">
      <c r="B2948" s="81"/>
      <c r="C2948" s="173"/>
      <c r="D2948" s="248"/>
      <c r="E2948" s="137"/>
      <c r="F2948" s="172"/>
      <c r="I2948" s="316"/>
    </row>
    <row r="2949" spans="2:9" ht="15" customHeight="1">
      <c r="B2949" s="81"/>
      <c r="C2949" s="173"/>
      <c r="D2949" s="248"/>
      <c r="E2949" s="137"/>
      <c r="F2949" s="172"/>
      <c r="I2949" s="316"/>
    </row>
    <row r="2950" spans="2:9" ht="15" customHeight="1">
      <c r="B2950" s="81"/>
      <c r="C2950" s="173"/>
      <c r="D2950" s="248"/>
      <c r="E2950" s="137"/>
      <c r="F2950" s="172"/>
      <c r="I2950" s="316"/>
    </row>
    <row r="2951" spans="2:9" ht="15" customHeight="1">
      <c r="B2951" s="81"/>
      <c r="C2951" s="173"/>
      <c r="D2951" s="248"/>
      <c r="E2951" s="137"/>
      <c r="F2951" s="172"/>
      <c r="I2951" s="316"/>
    </row>
    <row r="2952" spans="2:9" ht="15" customHeight="1">
      <c r="B2952" s="81"/>
      <c r="C2952" s="173"/>
      <c r="D2952" s="248"/>
      <c r="E2952" s="137"/>
      <c r="F2952" s="172"/>
      <c r="I2952" s="316"/>
    </row>
    <row r="2953" spans="2:9" ht="15" customHeight="1">
      <c r="B2953" s="81"/>
      <c r="C2953" s="173"/>
      <c r="D2953" s="248"/>
      <c r="E2953" s="137"/>
      <c r="F2953" s="172"/>
      <c r="I2953" s="316"/>
    </row>
    <row r="2954" spans="2:9" ht="15" customHeight="1">
      <c r="B2954" s="81"/>
      <c r="C2954" s="173"/>
      <c r="D2954" s="248"/>
      <c r="E2954" s="137"/>
      <c r="F2954" s="172"/>
      <c r="I2954" s="316"/>
    </row>
    <row r="2955" spans="2:9" ht="15" customHeight="1">
      <c r="B2955" s="81"/>
      <c r="C2955" s="173"/>
      <c r="D2955" s="248"/>
      <c r="E2955" s="137"/>
      <c r="F2955" s="172"/>
      <c r="I2955" s="316"/>
    </row>
    <row r="2956" spans="2:9" ht="15" customHeight="1">
      <c r="B2956" s="81"/>
      <c r="C2956" s="173"/>
      <c r="D2956" s="248"/>
      <c r="E2956" s="137"/>
      <c r="F2956" s="172"/>
      <c r="I2956" s="316"/>
    </row>
    <row r="2957" spans="2:9" ht="15" customHeight="1">
      <c r="B2957" s="81"/>
      <c r="C2957" s="173"/>
      <c r="D2957" s="248"/>
      <c r="E2957" s="137"/>
      <c r="F2957" s="172"/>
      <c r="I2957" s="316"/>
    </row>
    <row r="2958" spans="2:9" ht="15" customHeight="1">
      <c r="B2958" s="81"/>
      <c r="C2958" s="173"/>
      <c r="D2958" s="248"/>
      <c r="E2958" s="137"/>
      <c r="F2958" s="172"/>
      <c r="I2958" s="316"/>
    </row>
    <row r="2959" spans="2:9" ht="15" customHeight="1">
      <c r="B2959" s="81"/>
      <c r="C2959" s="173"/>
      <c r="D2959" s="248"/>
      <c r="E2959" s="137"/>
      <c r="F2959" s="172"/>
      <c r="I2959" s="316"/>
    </row>
    <row r="2960" spans="2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637" priority="701" operator="lessThan">
      <formula>0</formula>
    </cfRule>
  </conditionalFormatting>
  <conditionalFormatting sqref="F2375">
    <cfRule type="cellIs" dxfId="636" priority="700" operator="lessThan">
      <formula>0</formula>
    </cfRule>
  </conditionalFormatting>
  <conditionalFormatting sqref="F2376">
    <cfRule type="cellIs" dxfId="635" priority="699" operator="lessThan">
      <formula>0</formula>
    </cfRule>
  </conditionalFormatting>
  <conditionalFormatting sqref="F2377">
    <cfRule type="cellIs" dxfId="634" priority="698" operator="lessThan">
      <formula>0</formula>
    </cfRule>
  </conditionalFormatting>
  <conditionalFormatting sqref="F2378">
    <cfRule type="cellIs" dxfId="633" priority="697" operator="lessThan">
      <formula>0</formula>
    </cfRule>
  </conditionalFormatting>
  <conditionalFormatting sqref="F2379">
    <cfRule type="cellIs" dxfId="632" priority="696" operator="lessThan">
      <formula>0</formula>
    </cfRule>
  </conditionalFormatting>
  <conditionalFormatting sqref="F2380">
    <cfRule type="cellIs" dxfId="631" priority="695" operator="lessThan">
      <formula>0</formula>
    </cfRule>
  </conditionalFormatting>
  <conditionalFormatting sqref="F2381">
    <cfRule type="cellIs" dxfId="630" priority="694" operator="lessThan">
      <formula>0</formula>
    </cfRule>
  </conditionalFormatting>
  <conditionalFormatting sqref="F2382">
    <cfRule type="cellIs" dxfId="629" priority="692" operator="lessThan">
      <formula>0</formula>
    </cfRule>
  </conditionalFormatting>
  <conditionalFormatting sqref="F2384">
    <cfRule type="cellIs" dxfId="628" priority="690" operator="lessThan">
      <formula>0</formula>
    </cfRule>
  </conditionalFormatting>
  <conditionalFormatting sqref="F2383">
    <cfRule type="cellIs" dxfId="627" priority="689" operator="lessThan">
      <formula>0</formula>
    </cfRule>
  </conditionalFormatting>
  <conditionalFormatting sqref="F2385">
    <cfRule type="cellIs" dxfId="626" priority="688" operator="lessThan">
      <formula>0</formula>
    </cfRule>
  </conditionalFormatting>
  <conditionalFormatting sqref="F2386">
    <cfRule type="cellIs" dxfId="625" priority="687" operator="lessThan">
      <formula>0</formula>
    </cfRule>
  </conditionalFormatting>
  <conditionalFormatting sqref="F2387">
    <cfRule type="cellIs" dxfId="624" priority="686" operator="lessThan">
      <formula>0</formula>
    </cfRule>
  </conditionalFormatting>
  <conditionalFormatting sqref="F2388">
    <cfRule type="cellIs" dxfId="623" priority="685" operator="lessThan">
      <formula>0</formula>
    </cfRule>
  </conditionalFormatting>
  <conditionalFormatting sqref="F2389">
    <cfRule type="cellIs" dxfId="622" priority="684" operator="lessThan">
      <formula>0</formula>
    </cfRule>
  </conditionalFormatting>
  <conditionalFormatting sqref="F2390">
    <cfRule type="cellIs" dxfId="621" priority="683" operator="lessThan">
      <formula>0</formula>
    </cfRule>
  </conditionalFormatting>
  <conditionalFormatting sqref="F2391">
    <cfRule type="cellIs" dxfId="620" priority="682" operator="lessThan">
      <formula>0</formula>
    </cfRule>
  </conditionalFormatting>
  <conditionalFormatting sqref="F2392">
    <cfRule type="cellIs" dxfId="619" priority="681" operator="lessThan">
      <formula>0</formula>
    </cfRule>
  </conditionalFormatting>
  <conditionalFormatting sqref="F2393">
    <cfRule type="cellIs" dxfId="618" priority="680" operator="lessThan">
      <formula>0</formula>
    </cfRule>
  </conditionalFormatting>
  <conditionalFormatting sqref="F2394">
    <cfRule type="cellIs" dxfId="617" priority="679" operator="lessThan">
      <formula>0</formula>
    </cfRule>
  </conditionalFormatting>
  <conditionalFormatting sqref="F2395">
    <cfRule type="cellIs" dxfId="616" priority="678" operator="lessThan">
      <formula>0</formula>
    </cfRule>
  </conditionalFormatting>
  <conditionalFormatting sqref="F2396">
    <cfRule type="cellIs" dxfId="615" priority="677" operator="lessThan">
      <formula>0</formula>
    </cfRule>
  </conditionalFormatting>
  <conditionalFormatting sqref="F2397">
    <cfRule type="cellIs" dxfId="614" priority="676" operator="lessThan">
      <formula>0</formula>
    </cfRule>
  </conditionalFormatting>
  <conditionalFormatting sqref="F2398">
    <cfRule type="cellIs" dxfId="613" priority="675" operator="lessThan">
      <formula>0</formula>
    </cfRule>
  </conditionalFormatting>
  <conditionalFormatting sqref="F2399">
    <cfRule type="cellIs" dxfId="612" priority="674" operator="lessThan">
      <formula>0</formula>
    </cfRule>
  </conditionalFormatting>
  <conditionalFormatting sqref="F2400">
    <cfRule type="cellIs" dxfId="611" priority="673" operator="lessThan">
      <formula>0</formula>
    </cfRule>
  </conditionalFormatting>
  <conditionalFormatting sqref="F2401">
    <cfRule type="cellIs" dxfId="610" priority="672" operator="lessThan">
      <formula>0</formula>
    </cfRule>
  </conditionalFormatting>
  <conditionalFormatting sqref="F2402">
    <cfRule type="cellIs" dxfId="609" priority="671" operator="lessThan">
      <formula>0</formula>
    </cfRule>
  </conditionalFormatting>
  <conditionalFormatting sqref="F2403">
    <cfRule type="cellIs" dxfId="608" priority="670" operator="lessThan">
      <formula>0</formula>
    </cfRule>
  </conditionalFormatting>
  <conditionalFormatting sqref="F2404">
    <cfRule type="cellIs" dxfId="607" priority="669" operator="lessThan">
      <formula>0</formula>
    </cfRule>
  </conditionalFormatting>
  <conditionalFormatting sqref="F2405">
    <cfRule type="cellIs" dxfId="606" priority="668" operator="lessThan">
      <formula>0</formula>
    </cfRule>
  </conditionalFormatting>
  <conditionalFormatting sqref="F2406">
    <cfRule type="cellIs" dxfId="605" priority="666" operator="lessThan">
      <formula>0</formula>
    </cfRule>
  </conditionalFormatting>
  <conditionalFormatting sqref="F2407">
    <cfRule type="cellIs" dxfId="604" priority="665" operator="lessThan">
      <formula>0</formula>
    </cfRule>
  </conditionalFormatting>
  <conditionalFormatting sqref="F2410">
    <cfRule type="cellIs" dxfId="603" priority="664" operator="lessThan">
      <formula>0</formula>
    </cfRule>
  </conditionalFormatting>
  <conditionalFormatting sqref="F2411">
    <cfRule type="cellIs" dxfId="602" priority="663" operator="lessThan">
      <formula>0</formula>
    </cfRule>
  </conditionalFormatting>
  <conditionalFormatting sqref="F2412">
    <cfRule type="cellIs" dxfId="601" priority="662" operator="lessThan">
      <formula>0</formula>
    </cfRule>
  </conditionalFormatting>
  <conditionalFormatting sqref="F2413">
    <cfRule type="cellIs" dxfId="600" priority="661" operator="lessThan">
      <formula>0</formula>
    </cfRule>
  </conditionalFormatting>
  <conditionalFormatting sqref="F2414">
    <cfRule type="cellIs" dxfId="599" priority="660" operator="lessThan">
      <formula>0</formula>
    </cfRule>
  </conditionalFormatting>
  <conditionalFormatting sqref="F2415">
    <cfRule type="cellIs" dxfId="598" priority="659" operator="lessThan">
      <formula>0</formula>
    </cfRule>
  </conditionalFormatting>
  <conditionalFormatting sqref="F2416">
    <cfRule type="cellIs" dxfId="597" priority="658" operator="lessThan">
      <formula>0</formula>
    </cfRule>
  </conditionalFormatting>
  <conditionalFormatting sqref="F2417">
    <cfRule type="cellIs" dxfId="596" priority="657" operator="lessThan">
      <formula>0</formula>
    </cfRule>
  </conditionalFormatting>
  <conditionalFormatting sqref="F2418">
    <cfRule type="cellIs" dxfId="595" priority="656" operator="lessThan">
      <formula>0</formula>
    </cfRule>
  </conditionalFormatting>
  <conditionalFormatting sqref="F2419">
    <cfRule type="cellIs" dxfId="594" priority="655" operator="lessThan">
      <formula>0</formula>
    </cfRule>
  </conditionalFormatting>
  <conditionalFormatting sqref="F2420">
    <cfRule type="cellIs" dxfId="593" priority="654" operator="lessThan">
      <formula>0</formula>
    </cfRule>
  </conditionalFormatting>
  <conditionalFormatting sqref="F2421">
    <cfRule type="cellIs" dxfId="592" priority="653" operator="lessThan">
      <formula>0</formula>
    </cfRule>
  </conditionalFormatting>
  <conditionalFormatting sqref="F2422">
    <cfRule type="cellIs" dxfId="591" priority="652" operator="lessThan">
      <formula>0</formula>
    </cfRule>
  </conditionalFormatting>
  <conditionalFormatting sqref="F2423">
    <cfRule type="cellIs" dxfId="590" priority="651" operator="lessThan">
      <formula>0</formula>
    </cfRule>
  </conditionalFormatting>
  <conditionalFormatting sqref="F2424">
    <cfRule type="cellIs" dxfId="589" priority="650" operator="lessThan">
      <formula>0</formula>
    </cfRule>
  </conditionalFormatting>
  <conditionalFormatting sqref="F2425">
    <cfRule type="cellIs" dxfId="588" priority="649" operator="lessThan">
      <formula>0</formula>
    </cfRule>
  </conditionalFormatting>
  <conditionalFormatting sqref="F2426">
    <cfRule type="cellIs" dxfId="587" priority="648" operator="lessThan">
      <formula>0</formula>
    </cfRule>
  </conditionalFormatting>
  <conditionalFormatting sqref="F2427">
    <cfRule type="cellIs" dxfId="586" priority="647" operator="lessThan">
      <formula>0</formula>
    </cfRule>
  </conditionalFormatting>
  <conditionalFormatting sqref="F2428">
    <cfRule type="cellIs" dxfId="585" priority="645" operator="lessThan">
      <formula>0</formula>
    </cfRule>
  </conditionalFormatting>
  <conditionalFormatting sqref="F2430">
    <cfRule type="cellIs" dxfId="584" priority="643" operator="lessThan">
      <formula>0</formula>
    </cfRule>
  </conditionalFormatting>
  <conditionalFormatting sqref="F2431">
    <cfRule type="cellIs" dxfId="583" priority="642" operator="lessThan">
      <formula>0</formula>
    </cfRule>
  </conditionalFormatting>
  <conditionalFormatting sqref="F2432">
    <cfRule type="cellIs" dxfId="582" priority="641" operator="lessThan">
      <formula>0</formula>
    </cfRule>
  </conditionalFormatting>
  <conditionalFormatting sqref="F2433">
    <cfRule type="cellIs" dxfId="581" priority="640" operator="lessThan">
      <formula>0</formula>
    </cfRule>
  </conditionalFormatting>
  <conditionalFormatting sqref="F2434">
    <cfRule type="cellIs" dxfId="580" priority="639" operator="lessThan">
      <formula>0</formula>
    </cfRule>
  </conditionalFormatting>
  <conditionalFormatting sqref="F2435">
    <cfRule type="cellIs" dxfId="579" priority="638" operator="lessThan">
      <formula>0</formula>
    </cfRule>
  </conditionalFormatting>
  <conditionalFormatting sqref="F2436">
    <cfRule type="cellIs" dxfId="578" priority="637" operator="lessThan">
      <formula>0</formula>
    </cfRule>
  </conditionalFormatting>
  <conditionalFormatting sqref="F2437">
    <cfRule type="cellIs" dxfId="577" priority="636" operator="lessThan">
      <formula>0</formula>
    </cfRule>
  </conditionalFormatting>
  <conditionalFormatting sqref="F2438">
    <cfRule type="cellIs" dxfId="576" priority="635" operator="lessThan">
      <formula>0</formula>
    </cfRule>
  </conditionalFormatting>
  <conditionalFormatting sqref="F2439">
    <cfRule type="cellIs" dxfId="575" priority="634" operator="lessThan">
      <formula>0</formula>
    </cfRule>
  </conditionalFormatting>
  <conditionalFormatting sqref="F2440">
    <cfRule type="cellIs" dxfId="574" priority="633" operator="lessThan">
      <formula>0</formula>
    </cfRule>
  </conditionalFormatting>
  <conditionalFormatting sqref="F2441">
    <cfRule type="cellIs" dxfId="573" priority="632" operator="lessThan">
      <formula>0</formula>
    </cfRule>
  </conditionalFormatting>
  <conditionalFormatting sqref="F2442">
    <cfRule type="cellIs" dxfId="572" priority="631" operator="lessThan">
      <formula>0</formula>
    </cfRule>
  </conditionalFormatting>
  <conditionalFormatting sqref="F2443">
    <cfRule type="cellIs" dxfId="571" priority="630" operator="lessThan">
      <formula>0</formula>
    </cfRule>
  </conditionalFormatting>
  <conditionalFormatting sqref="F2444">
    <cfRule type="cellIs" dxfId="570" priority="629" operator="lessThan">
      <formula>0</formula>
    </cfRule>
  </conditionalFormatting>
  <conditionalFormatting sqref="F2445">
    <cfRule type="cellIs" dxfId="569" priority="628" operator="lessThan">
      <formula>0</formula>
    </cfRule>
  </conditionalFormatting>
  <conditionalFormatting sqref="F2446">
    <cfRule type="cellIs" dxfId="568" priority="627" operator="lessThan">
      <formula>0</formula>
    </cfRule>
  </conditionalFormatting>
  <conditionalFormatting sqref="F2447">
    <cfRule type="cellIs" dxfId="567" priority="626" operator="lessThan">
      <formula>0</formula>
    </cfRule>
  </conditionalFormatting>
  <conditionalFormatting sqref="F2448">
    <cfRule type="cellIs" dxfId="566" priority="625" operator="lessThan">
      <formula>0</formula>
    </cfRule>
  </conditionalFormatting>
  <conditionalFormatting sqref="F2450">
    <cfRule type="cellIs" dxfId="565" priority="623" operator="lessThan">
      <formula>0</formula>
    </cfRule>
  </conditionalFormatting>
  <conditionalFormatting sqref="F2451:F2493">
    <cfRule type="cellIs" dxfId="564" priority="622" operator="lessThan">
      <formula>0</formula>
    </cfRule>
  </conditionalFormatting>
  <conditionalFormatting sqref="F2494:F2506">
    <cfRule type="cellIs" dxfId="563" priority="605" operator="lessThan">
      <formula>0</formula>
    </cfRule>
  </conditionalFormatting>
  <conditionalFormatting sqref="F2507:F2555">
    <cfRule type="cellIs" dxfId="562" priority="604" operator="lessThan">
      <formula>0</formula>
    </cfRule>
  </conditionalFormatting>
  <conditionalFormatting sqref="F2556:F2570">
    <cfRule type="cellIs" dxfId="561" priority="603" operator="lessThan">
      <formula>0</formula>
    </cfRule>
  </conditionalFormatting>
  <conditionalFormatting sqref="F2571">
    <cfRule type="cellIs" dxfId="560" priority="602" operator="lessThan">
      <formula>0</formula>
    </cfRule>
  </conditionalFormatting>
  <conditionalFormatting sqref="F2572:F2603">
    <cfRule type="cellIs" dxfId="559" priority="601" operator="lessThan">
      <formula>0</formula>
    </cfRule>
  </conditionalFormatting>
  <conditionalFormatting sqref="F2605:F2612">
    <cfRule type="cellIs" dxfId="558" priority="599" operator="lessThan">
      <formula>0</formula>
    </cfRule>
  </conditionalFormatting>
  <conditionalFormatting sqref="F2613:F2639">
    <cfRule type="cellIs" dxfId="557" priority="598" operator="lessThan">
      <formula>0</formula>
    </cfRule>
  </conditionalFormatting>
  <conditionalFormatting sqref="F2640:F2651">
    <cfRule type="cellIs" dxfId="556" priority="596" operator="lessThan">
      <formula>0</formula>
    </cfRule>
  </conditionalFormatting>
  <conditionalFormatting sqref="F2652:F2671">
    <cfRule type="cellIs" dxfId="555" priority="595" operator="lessThan">
      <formula>0</formula>
    </cfRule>
  </conditionalFormatting>
  <conditionalFormatting sqref="F2672:F2674">
    <cfRule type="cellIs" dxfId="554" priority="594" operator="lessThan">
      <formula>0</formula>
    </cfRule>
  </conditionalFormatting>
  <conditionalFormatting sqref="F2675">
    <cfRule type="cellIs" dxfId="553" priority="593" operator="lessThan">
      <formula>0</formula>
    </cfRule>
  </conditionalFormatting>
  <conditionalFormatting sqref="F2676">
    <cfRule type="cellIs" dxfId="552" priority="592" operator="lessThan">
      <formula>0</formula>
    </cfRule>
  </conditionalFormatting>
  <conditionalFormatting sqref="F2677">
    <cfRule type="cellIs" dxfId="551" priority="591" operator="lessThan">
      <formula>0</formula>
    </cfRule>
  </conditionalFormatting>
  <conditionalFormatting sqref="F2680">
    <cfRule type="cellIs" dxfId="550" priority="590" operator="lessThan">
      <formula>0</formula>
    </cfRule>
  </conditionalFormatting>
  <conditionalFormatting sqref="F2681">
    <cfRule type="cellIs" dxfId="549" priority="589" operator="lessThan">
      <formula>0</formula>
    </cfRule>
  </conditionalFormatting>
  <conditionalFormatting sqref="F2682">
    <cfRule type="cellIs" dxfId="548" priority="588" operator="lessThan">
      <formula>0</formula>
    </cfRule>
  </conditionalFormatting>
  <conditionalFormatting sqref="F2683">
    <cfRule type="cellIs" dxfId="547" priority="587" operator="lessThan">
      <formula>0</formula>
    </cfRule>
  </conditionalFormatting>
  <conditionalFormatting sqref="F2684">
    <cfRule type="cellIs" dxfId="546" priority="586" operator="lessThan">
      <formula>0</formula>
    </cfRule>
  </conditionalFormatting>
  <conditionalFormatting sqref="F2685">
    <cfRule type="cellIs" dxfId="545" priority="585" operator="lessThan">
      <formula>0</formula>
    </cfRule>
  </conditionalFormatting>
  <conditionalFormatting sqref="F2686">
    <cfRule type="cellIs" dxfId="544" priority="584" operator="lessThan">
      <formula>0</formula>
    </cfRule>
  </conditionalFormatting>
  <conditionalFormatting sqref="F2687">
    <cfRule type="cellIs" dxfId="543" priority="583" operator="lessThan">
      <formula>0</formula>
    </cfRule>
  </conditionalFormatting>
  <conditionalFormatting sqref="F2688">
    <cfRule type="cellIs" dxfId="542" priority="581" operator="lessThan">
      <formula>0</formula>
    </cfRule>
  </conditionalFormatting>
  <conditionalFormatting sqref="F2690">
    <cfRule type="cellIs" dxfId="541" priority="578" operator="lessThan">
      <formula>0</formula>
    </cfRule>
  </conditionalFormatting>
  <conditionalFormatting sqref="F2691">
    <cfRule type="cellIs" dxfId="540" priority="577" operator="lessThan">
      <formula>0</formula>
    </cfRule>
  </conditionalFormatting>
  <conditionalFormatting sqref="F2692">
    <cfRule type="cellIs" dxfId="539" priority="576" operator="lessThan">
      <formula>0</formula>
    </cfRule>
  </conditionalFormatting>
  <conditionalFormatting sqref="F2692">
    <cfRule type="cellIs" dxfId="538" priority="575" operator="lessThan">
      <formula>0</formula>
    </cfRule>
  </conditionalFormatting>
  <conditionalFormatting sqref="F2693">
    <cfRule type="cellIs" dxfId="537" priority="574" operator="lessThan">
      <formula>0</formula>
    </cfRule>
  </conditionalFormatting>
  <conditionalFormatting sqref="F2693">
    <cfRule type="cellIs" dxfId="536" priority="573" operator="lessThan">
      <formula>0</formula>
    </cfRule>
  </conditionalFormatting>
  <conditionalFormatting sqref="F2694">
    <cfRule type="cellIs" dxfId="535" priority="572" operator="lessThan">
      <formula>0</formula>
    </cfRule>
  </conditionalFormatting>
  <conditionalFormatting sqref="F2694">
    <cfRule type="cellIs" dxfId="534" priority="571" operator="lessThan">
      <formula>0</formula>
    </cfRule>
  </conditionalFormatting>
  <conditionalFormatting sqref="F2695">
    <cfRule type="cellIs" dxfId="533" priority="570" operator="lessThan">
      <formula>0</formula>
    </cfRule>
  </conditionalFormatting>
  <conditionalFormatting sqref="F2695">
    <cfRule type="cellIs" dxfId="532" priority="569" operator="lessThan">
      <formula>0</formula>
    </cfRule>
  </conditionalFormatting>
  <conditionalFormatting sqref="F2696">
    <cfRule type="cellIs" dxfId="531" priority="568" operator="lessThan">
      <formula>0</formula>
    </cfRule>
  </conditionalFormatting>
  <conditionalFormatting sqref="F2696">
    <cfRule type="cellIs" dxfId="530" priority="567" operator="lessThan">
      <formula>0</formula>
    </cfRule>
  </conditionalFormatting>
  <conditionalFormatting sqref="F2697">
    <cfRule type="cellIs" dxfId="529" priority="566" operator="lessThan">
      <formula>0</formula>
    </cfRule>
  </conditionalFormatting>
  <conditionalFormatting sqref="F2697">
    <cfRule type="cellIs" dxfId="528" priority="565" operator="lessThan">
      <formula>0</formula>
    </cfRule>
  </conditionalFormatting>
  <conditionalFormatting sqref="F2698">
    <cfRule type="cellIs" dxfId="527" priority="564" operator="lessThan">
      <formula>0</formula>
    </cfRule>
  </conditionalFormatting>
  <conditionalFormatting sqref="F2698">
    <cfRule type="cellIs" dxfId="526" priority="563" operator="lessThan">
      <formula>0</formula>
    </cfRule>
  </conditionalFormatting>
  <conditionalFormatting sqref="F2699:F2700">
    <cfRule type="cellIs" dxfId="525" priority="562" operator="lessThan">
      <formula>0</formula>
    </cfRule>
  </conditionalFormatting>
  <conditionalFormatting sqref="F2699:F2700">
    <cfRule type="cellIs" dxfId="524" priority="561" operator="lessThan">
      <formula>0</formula>
    </cfRule>
  </conditionalFormatting>
  <conditionalFormatting sqref="F2701">
    <cfRule type="cellIs" dxfId="523" priority="560" operator="lessThan">
      <formula>0</formula>
    </cfRule>
  </conditionalFormatting>
  <conditionalFormatting sqref="F2701">
    <cfRule type="cellIs" dxfId="522" priority="559" operator="lessThan">
      <formula>0</formula>
    </cfRule>
  </conditionalFormatting>
  <conditionalFormatting sqref="F2702">
    <cfRule type="cellIs" dxfId="521" priority="558" operator="lessThan">
      <formula>0</formula>
    </cfRule>
  </conditionalFormatting>
  <conditionalFormatting sqref="F2702">
    <cfRule type="cellIs" dxfId="520" priority="557" operator="lessThan">
      <formula>0</formula>
    </cfRule>
  </conditionalFormatting>
  <conditionalFormatting sqref="F2702">
    <cfRule type="cellIs" dxfId="519" priority="556" operator="lessThan">
      <formula>0</formula>
    </cfRule>
  </conditionalFormatting>
  <conditionalFormatting sqref="F2703">
    <cfRule type="cellIs" dxfId="518" priority="552" operator="lessThan">
      <formula>0</formula>
    </cfRule>
  </conditionalFormatting>
  <conditionalFormatting sqref="F2703">
    <cfRule type="cellIs" dxfId="517" priority="551" operator="lessThan">
      <formula>0</formula>
    </cfRule>
  </conditionalFormatting>
  <conditionalFormatting sqref="F2703">
    <cfRule type="cellIs" dxfId="516" priority="550" operator="lessThan">
      <formula>0</formula>
    </cfRule>
  </conditionalFormatting>
  <conditionalFormatting sqref="F2704">
    <cfRule type="cellIs" dxfId="515" priority="549" operator="lessThan">
      <formula>0</formula>
    </cfRule>
  </conditionalFormatting>
  <conditionalFormatting sqref="F2704">
    <cfRule type="cellIs" dxfId="514" priority="548" operator="lessThan">
      <formula>0</formula>
    </cfRule>
  </conditionalFormatting>
  <conditionalFormatting sqref="F2704">
    <cfRule type="cellIs" dxfId="513" priority="547" operator="lessThan">
      <formula>0</formula>
    </cfRule>
  </conditionalFormatting>
  <conditionalFormatting sqref="F2705">
    <cfRule type="cellIs" dxfId="512" priority="546" operator="lessThan">
      <formula>0</formula>
    </cfRule>
  </conditionalFormatting>
  <conditionalFormatting sqref="F2705">
    <cfRule type="cellIs" dxfId="511" priority="545" operator="lessThan">
      <formula>0</formula>
    </cfRule>
  </conditionalFormatting>
  <conditionalFormatting sqref="F2705">
    <cfRule type="cellIs" dxfId="510" priority="544" operator="lessThan">
      <formula>0</formula>
    </cfRule>
  </conditionalFormatting>
  <conditionalFormatting sqref="F2706">
    <cfRule type="cellIs" dxfId="509" priority="543" operator="lessThan">
      <formula>0</formula>
    </cfRule>
  </conditionalFormatting>
  <conditionalFormatting sqref="F2706">
    <cfRule type="cellIs" dxfId="508" priority="542" operator="lessThan">
      <formula>0</formula>
    </cfRule>
  </conditionalFormatting>
  <conditionalFormatting sqref="F2706">
    <cfRule type="cellIs" dxfId="507" priority="541" operator="lessThan">
      <formula>0</formula>
    </cfRule>
  </conditionalFormatting>
  <conditionalFormatting sqref="F2707">
    <cfRule type="cellIs" dxfId="506" priority="540" operator="lessThan">
      <formula>0</formula>
    </cfRule>
  </conditionalFormatting>
  <conditionalFormatting sqref="F2707">
    <cfRule type="cellIs" dxfId="505" priority="539" operator="lessThan">
      <formula>0</formula>
    </cfRule>
  </conditionalFormatting>
  <conditionalFormatting sqref="F2707">
    <cfRule type="cellIs" dxfId="504" priority="538" operator="lessThan">
      <formula>0</formula>
    </cfRule>
  </conditionalFormatting>
  <conditionalFormatting sqref="F2708">
    <cfRule type="cellIs" dxfId="503" priority="537" operator="lessThan">
      <formula>0</formula>
    </cfRule>
  </conditionalFormatting>
  <conditionalFormatting sqref="F2708">
    <cfRule type="cellIs" dxfId="502" priority="536" operator="lessThan">
      <formula>0</formula>
    </cfRule>
  </conditionalFormatting>
  <conditionalFormatting sqref="F2708">
    <cfRule type="cellIs" dxfId="501" priority="535" operator="lessThan">
      <formula>0</formula>
    </cfRule>
  </conditionalFormatting>
  <conditionalFormatting sqref="F2709">
    <cfRule type="cellIs" dxfId="500" priority="534" operator="lessThan">
      <formula>0</formula>
    </cfRule>
  </conditionalFormatting>
  <conditionalFormatting sqref="F2709">
    <cfRule type="cellIs" dxfId="499" priority="533" operator="lessThan">
      <formula>0</formula>
    </cfRule>
  </conditionalFormatting>
  <conditionalFormatting sqref="F2709">
    <cfRule type="cellIs" dxfId="498" priority="532" operator="lessThan">
      <formula>0</formula>
    </cfRule>
  </conditionalFormatting>
  <conditionalFormatting sqref="F2710">
    <cfRule type="cellIs" dxfId="497" priority="531" operator="lessThan">
      <formula>0</formula>
    </cfRule>
  </conditionalFormatting>
  <conditionalFormatting sqref="F2710">
    <cfRule type="cellIs" dxfId="496" priority="530" operator="lessThan">
      <formula>0</formula>
    </cfRule>
  </conditionalFormatting>
  <conditionalFormatting sqref="F2710">
    <cfRule type="cellIs" dxfId="495" priority="529" operator="lessThan">
      <formula>0</formula>
    </cfRule>
  </conditionalFormatting>
  <conditionalFormatting sqref="F2711">
    <cfRule type="cellIs" dxfId="494" priority="528" operator="lessThan">
      <formula>0</formula>
    </cfRule>
  </conditionalFormatting>
  <conditionalFormatting sqref="F2711">
    <cfRule type="cellIs" dxfId="493" priority="527" operator="lessThan">
      <formula>0</formula>
    </cfRule>
  </conditionalFormatting>
  <conditionalFormatting sqref="F2711">
    <cfRule type="cellIs" dxfId="492" priority="526" operator="lessThan">
      <formula>0</formula>
    </cfRule>
  </conditionalFormatting>
  <conditionalFormatting sqref="F2714">
    <cfRule type="cellIs" dxfId="491" priority="525" operator="lessThan">
      <formula>0</formula>
    </cfRule>
  </conditionalFormatting>
  <conditionalFormatting sqref="F2714">
    <cfRule type="cellIs" dxfId="490" priority="524" operator="lessThan">
      <formula>0</formula>
    </cfRule>
  </conditionalFormatting>
  <conditionalFormatting sqref="F2714">
    <cfRule type="cellIs" dxfId="489" priority="523" operator="lessThan">
      <formula>0</formula>
    </cfRule>
  </conditionalFormatting>
  <conditionalFormatting sqref="F2715">
    <cfRule type="cellIs" dxfId="488" priority="522" operator="lessThan">
      <formula>0</formula>
    </cfRule>
  </conditionalFormatting>
  <conditionalFormatting sqref="F2715">
    <cfRule type="cellIs" dxfId="487" priority="521" operator="lessThan">
      <formula>0</formula>
    </cfRule>
  </conditionalFormatting>
  <conditionalFormatting sqref="F2715">
    <cfRule type="cellIs" dxfId="486" priority="520" operator="lessThan">
      <formula>0</formula>
    </cfRule>
  </conditionalFormatting>
  <conditionalFormatting sqref="F2716">
    <cfRule type="cellIs" dxfId="485" priority="519" operator="lessThan">
      <formula>0</formula>
    </cfRule>
  </conditionalFormatting>
  <conditionalFormatting sqref="F2716">
    <cfRule type="cellIs" dxfId="484" priority="518" operator="lessThan">
      <formula>0</formula>
    </cfRule>
  </conditionalFormatting>
  <conditionalFormatting sqref="F2716">
    <cfRule type="cellIs" dxfId="483" priority="517" operator="lessThan">
      <formula>0</formula>
    </cfRule>
  </conditionalFormatting>
  <conditionalFormatting sqref="F2717">
    <cfRule type="cellIs" dxfId="482" priority="516" operator="lessThan">
      <formula>0</formula>
    </cfRule>
  </conditionalFormatting>
  <conditionalFormatting sqref="F2717">
    <cfRule type="cellIs" dxfId="481" priority="515" operator="lessThan">
      <formula>0</formula>
    </cfRule>
  </conditionalFormatting>
  <conditionalFormatting sqref="F2717">
    <cfRule type="cellIs" dxfId="480" priority="514" operator="lessThan">
      <formula>0</formula>
    </cfRule>
  </conditionalFormatting>
  <conditionalFormatting sqref="F2718">
    <cfRule type="cellIs" dxfId="479" priority="513" operator="lessThan">
      <formula>0</formula>
    </cfRule>
  </conditionalFormatting>
  <conditionalFormatting sqref="F2718">
    <cfRule type="cellIs" dxfId="478" priority="512" operator="lessThan">
      <formula>0</formula>
    </cfRule>
  </conditionalFormatting>
  <conditionalFormatting sqref="F2718">
    <cfRule type="cellIs" dxfId="477" priority="511" operator="lessThan">
      <formula>0</formula>
    </cfRule>
  </conditionalFormatting>
  <conditionalFormatting sqref="F2719">
    <cfRule type="cellIs" dxfId="476" priority="510" operator="lessThan">
      <formula>0</formula>
    </cfRule>
  </conditionalFormatting>
  <conditionalFormatting sqref="F2719">
    <cfRule type="cellIs" dxfId="475" priority="509" operator="lessThan">
      <formula>0</formula>
    </cfRule>
  </conditionalFormatting>
  <conditionalFormatting sqref="F2719">
    <cfRule type="cellIs" dxfId="474" priority="508" operator="lessThan">
      <formula>0</formula>
    </cfRule>
  </conditionalFormatting>
  <conditionalFormatting sqref="F2720">
    <cfRule type="cellIs" dxfId="473" priority="507" operator="lessThan">
      <formula>0</formula>
    </cfRule>
  </conditionalFormatting>
  <conditionalFormatting sqref="F2720">
    <cfRule type="cellIs" dxfId="472" priority="506" operator="lessThan">
      <formula>0</formula>
    </cfRule>
  </conditionalFormatting>
  <conditionalFormatting sqref="F2720">
    <cfRule type="cellIs" dxfId="471" priority="505" operator="lessThan">
      <formula>0</formula>
    </cfRule>
  </conditionalFormatting>
  <conditionalFormatting sqref="F2721">
    <cfRule type="cellIs" dxfId="470" priority="504" operator="lessThan">
      <formula>0</formula>
    </cfRule>
  </conditionalFormatting>
  <conditionalFormatting sqref="F2721">
    <cfRule type="cellIs" dxfId="469" priority="503" operator="lessThan">
      <formula>0</formula>
    </cfRule>
  </conditionalFormatting>
  <conditionalFormatting sqref="F2721">
    <cfRule type="cellIs" dxfId="468" priority="502" operator="lessThan">
      <formula>0</formula>
    </cfRule>
  </conditionalFormatting>
  <conditionalFormatting sqref="F2722">
    <cfRule type="cellIs" dxfId="467" priority="501" operator="lessThan">
      <formula>0</formula>
    </cfRule>
  </conditionalFormatting>
  <conditionalFormatting sqref="F2722">
    <cfRule type="cellIs" dxfId="466" priority="500" operator="lessThan">
      <formula>0</formula>
    </cfRule>
  </conditionalFormatting>
  <conditionalFormatting sqref="F2722">
    <cfRule type="cellIs" dxfId="465" priority="499" operator="lessThan">
      <formula>0</formula>
    </cfRule>
  </conditionalFormatting>
  <conditionalFormatting sqref="F2723">
    <cfRule type="cellIs" dxfId="464" priority="498" operator="lessThan">
      <formula>0</formula>
    </cfRule>
  </conditionalFormatting>
  <conditionalFormatting sqref="F2723">
    <cfRule type="cellIs" dxfId="463" priority="497" operator="lessThan">
      <formula>0</formula>
    </cfRule>
  </conditionalFormatting>
  <conditionalFormatting sqref="F2723">
    <cfRule type="cellIs" dxfId="462" priority="496" operator="lessThan">
      <formula>0</formula>
    </cfRule>
  </conditionalFormatting>
  <conditionalFormatting sqref="F2724">
    <cfRule type="cellIs" dxfId="461" priority="495" operator="lessThan">
      <formula>0</formula>
    </cfRule>
  </conditionalFormatting>
  <conditionalFormatting sqref="F2724">
    <cfRule type="cellIs" dxfId="460" priority="494" operator="lessThan">
      <formula>0</formula>
    </cfRule>
  </conditionalFormatting>
  <conditionalFormatting sqref="F2724">
    <cfRule type="cellIs" dxfId="459" priority="493" operator="lessThan">
      <formula>0</formula>
    </cfRule>
  </conditionalFormatting>
  <conditionalFormatting sqref="F2725">
    <cfRule type="cellIs" dxfId="458" priority="492" operator="lessThan">
      <formula>0</formula>
    </cfRule>
  </conditionalFormatting>
  <conditionalFormatting sqref="F2725">
    <cfRule type="cellIs" dxfId="457" priority="491" operator="lessThan">
      <formula>0</formula>
    </cfRule>
  </conditionalFormatting>
  <conditionalFormatting sqref="F2725">
    <cfRule type="cellIs" dxfId="456" priority="490" operator="lessThan">
      <formula>0</formula>
    </cfRule>
  </conditionalFormatting>
  <conditionalFormatting sqref="F2726">
    <cfRule type="cellIs" dxfId="455" priority="489" operator="lessThan">
      <formula>0</formula>
    </cfRule>
  </conditionalFormatting>
  <conditionalFormatting sqref="F2726">
    <cfRule type="cellIs" dxfId="454" priority="488" operator="lessThan">
      <formula>0</formula>
    </cfRule>
  </conditionalFormatting>
  <conditionalFormatting sqref="F2726">
    <cfRule type="cellIs" dxfId="453" priority="487" operator="lessThan">
      <formula>0</formula>
    </cfRule>
  </conditionalFormatting>
  <conditionalFormatting sqref="F2727">
    <cfRule type="cellIs" dxfId="452" priority="486" operator="lessThan">
      <formula>0</formula>
    </cfRule>
  </conditionalFormatting>
  <conditionalFormatting sqref="F2727">
    <cfRule type="cellIs" dxfId="451" priority="485" operator="lessThan">
      <formula>0</formula>
    </cfRule>
  </conditionalFormatting>
  <conditionalFormatting sqref="F2727">
    <cfRule type="cellIs" dxfId="450" priority="484" operator="lessThan">
      <formula>0</formula>
    </cfRule>
  </conditionalFormatting>
  <conditionalFormatting sqref="F2728">
    <cfRule type="cellIs" dxfId="449" priority="483" operator="lessThan">
      <formula>0</formula>
    </cfRule>
  </conditionalFormatting>
  <conditionalFormatting sqref="F2728">
    <cfRule type="cellIs" dxfId="448" priority="482" operator="lessThan">
      <formula>0</formula>
    </cfRule>
  </conditionalFormatting>
  <conditionalFormatting sqref="F2728">
    <cfRule type="cellIs" dxfId="447" priority="481" operator="lessThan">
      <formula>0</formula>
    </cfRule>
  </conditionalFormatting>
  <conditionalFormatting sqref="F2729">
    <cfRule type="cellIs" dxfId="446" priority="480" operator="lessThan">
      <formula>0</formula>
    </cfRule>
  </conditionalFormatting>
  <conditionalFormatting sqref="F2729">
    <cfRule type="cellIs" dxfId="445" priority="479" operator="lessThan">
      <formula>0</formula>
    </cfRule>
  </conditionalFormatting>
  <conditionalFormatting sqref="F2729">
    <cfRule type="cellIs" dxfId="444" priority="478" operator="lessThan">
      <formula>0</formula>
    </cfRule>
  </conditionalFormatting>
  <conditionalFormatting sqref="F2730">
    <cfRule type="cellIs" dxfId="443" priority="477" operator="lessThan">
      <formula>0</formula>
    </cfRule>
  </conditionalFormatting>
  <conditionalFormatting sqref="F2730">
    <cfRule type="cellIs" dxfId="442" priority="476" operator="lessThan">
      <formula>0</formula>
    </cfRule>
  </conditionalFormatting>
  <conditionalFormatting sqref="F2730">
    <cfRule type="cellIs" dxfId="441" priority="475" operator="lessThan">
      <formula>0</formula>
    </cfRule>
  </conditionalFormatting>
  <conditionalFormatting sqref="F2731">
    <cfRule type="cellIs" dxfId="440" priority="474" operator="lessThan">
      <formula>0</formula>
    </cfRule>
  </conditionalFormatting>
  <conditionalFormatting sqref="F2731">
    <cfRule type="cellIs" dxfId="439" priority="473" operator="lessThan">
      <formula>0</formula>
    </cfRule>
  </conditionalFormatting>
  <conditionalFormatting sqref="F2731">
    <cfRule type="cellIs" dxfId="438" priority="472" operator="lessThan">
      <formula>0</formula>
    </cfRule>
  </conditionalFormatting>
  <conditionalFormatting sqref="F2732">
    <cfRule type="cellIs" dxfId="437" priority="471" operator="lessThan">
      <formula>0</formula>
    </cfRule>
  </conditionalFormatting>
  <conditionalFormatting sqref="F2732">
    <cfRule type="cellIs" dxfId="436" priority="470" operator="lessThan">
      <formula>0</formula>
    </cfRule>
  </conditionalFormatting>
  <conditionalFormatting sqref="F2732">
    <cfRule type="cellIs" dxfId="435" priority="469" operator="lessThan">
      <formula>0</formula>
    </cfRule>
  </conditionalFormatting>
  <conditionalFormatting sqref="F2733">
    <cfRule type="cellIs" dxfId="434" priority="468" operator="lessThan">
      <formula>0</formula>
    </cfRule>
  </conditionalFormatting>
  <conditionalFormatting sqref="F2733">
    <cfRule type="cellIs" dxfId="433" priority="467" operator="lessThan">
      <formula>0</formula>
    </cfRule>
  </conditionalFormatting>
  <conditionalFormatting sqref="F2733">
    <cfRule type="cellIs" dxfId="432" priority="466" operator="lessThan">
      <formula>0</formula>
    </cfRule>
  </conditionalFormatting>
  <conditionalFormatting sqref="F2734">
    <cfRule type="cellIs" dxfId="431" priority="465" operator="lessThan">
      <formula>0</formula>
    </cfRule>
  </conditionalFormatting>
  <conditionalFormatting sqref="F2734">
    <cfRule type="cellIs" dxfId="430" priority="464" operator="lessThan">
      <formula>0</formula>
    </cfRule>
  </conditionalFormatting>
  <conditionalFormatting sqref="F2734">
    <cfRule type="cellIs" dxfId="429" priority="463" operator="lessThan">
      <formula>0</formula>
    </cfRule>
  </conditionalFormatting>
  <conditionalFormatting sqref="F2735">
    <cfRule type="cellIs" dxfId="428" priority="462" operator="lessThan">
      <formula>0</formula>
    </cfRule>
  </conditionalFormatting>
  <conditionalFormatting sqref="F2735">
    <cfRule type="cellIs" dxfId="427" priority="461" operator="lessThan">
      <formula>0</formula>
    </cfRule>
  </conditionalFormatting>
  <conditionalFormatting sqref="F2735">
    <cfRule type="cellIs" dxfId="426" priority="460" operator="lessThan">
      <formula>0</formula>
    </cfRule>
  </conditionalFormatting>
  <conditionalFormatting sqref="F2736">
    <cfRule type="cellIs" dxfId="425" priority="459" operator="lessThan">
      <formula>0</formula>
    </cfRule>
  </conditionalFormatting>
  <conditionalFormatting sqref="F2736">
    <cfRule type="cellIs" dxfId="424" priority="458" operator="lessThan">
      <formula>0</formula>
    </cfRule>
  </conditionalFormatting>
  <conditionalFormatting sqref="F2736">
    <cfRule type="cellIs" dxfId="423" priority="457" operator="lessThan">
      <formula>0</formula>
    </cfRule>
  </conditionalFormatting>
  <conditionalFormatting sqref="F2737">
    <cfRule type="cellIs" dxfId="422" priority="456" operator="lessThan">
      <formula>0</formula>
    </cfRule>
  </conditionalFormatting>
  <conditionalFormatting sqref="F2737">
    <cfRule type="cellIs" dxfId="421" priority="455" operator="lessThan">
      <formula>0</formula>
    </cfRule>
  </conditionalFormatting>
  <conditionalFormatting sqref="F2737">
    <cfRule type="cellIs" dxfId="420" priority="454" operator="lessThan">
      <formula>0</formula>
    </cfRule>
  </conditionalFormatting>
  <conditionalFormatting sqref="F2738">
    <cfRule type="cellIs" dxfId="419" priority="453" operator="lessThan">
      <formula>0</formula>
    </cfRule>
  </conditionalFormatting>
  <conditionalFormatting sqref="F2738">
    <cfRule type="cellIs" dxfId="418" priority="452" operator="lessThan">
      <formula>0</formula>
    </cfRule>
  </conditionalFormatting>
  <conditionalFormatting sqref="F2738">
    <cfRule type="cellIs" dxfId="417" priority="451" operator="lessThan">
      <formula>0</formula>
    </cfRule>
  </conditionalFormatting>
  <conditionalFormatting sqref="F2739">
    <cfRule type="cellIs" dxfId="416" priority="450" operator="lessThan">
      <formula>0</formula>
    </cfRule>
  </conditionalFormatting>
  <conditionalFormatting sqref="F2739">
    <cfRule type="cellIs" dxfId="415" priority="449" operator="lessThan">
      <formula>0</formula>
    </cfRule>
  </conditionalFormatting>
  <conditionalFormatting sqref="F2739">
    <cfRule type="cellIs" dxfId="414" priority="448" operator="lessThan">
      <formula>0</formula>
    </cfRule>
  </conditionalFormatting>
  <conditionalFormatting sqref="F2740">
    <cfRule type="cellIs" dxfId="413" priority="447" operator="lessThan">
      <formula>0</formula>
    </cfRule>
  </conditionalFormatting>
  <conditionalFormatting sqref="F2740">
    <cfRule type="cellIs" dxfId="412" priority="446" operator="lessThan">
      <formula>0</formula>
    </cfRule>
  </conditionalFormatting>
  <conditionalFormatting sqref="F2740">
    <cfRule type="cellIs" dxfId="411" priority="445" operator="lessThan">
      <formula>0</formula>
    </cfRule>
  </conditionalFormatting>
  <conditionalFormatting sqref="F2741:F2742">
    <cfRule type="cellIs" dxfId="410" priority="444" operator="lessThan">
      <formula>0</formula>
    </cfRule>
  </conditionalFormatting>
  <conditionalFormatting sqref="F2741:F2742">
    <cfRule type="cellIs" dxfId="409" priority="443" operator="lessThan">
      <formula>0</formula>
    </cfRule>
  </conditionalFormatting>
  <conditionalFormatting sqref="F2741:F2742">
    <cfRule type="cellIs" dxfId="408" priority="442" operator="lessThan">
      <formula>0</formula>
    </cfRule>
  </conditionalFormatting>
  <conditionalFormatting sqref="F2743">
    <cfRule type="cellIs" dxfId="407" priority="441" operator="lessThan">
      <formula>0</formula>
    </cfRule>
  </conditionalFormatting>
  <conditionalFormatting sqref="F2743">
    <cfRule type="cellIs" dxfId="406" priority="440" operator="lessThan">
      <formula>0</formula>
    </cfRule>
  </conditionalFormatting>
  <conditionalFormatting sqref="F2743">
    <cfRule type="cellIs" dxfId="405" priority="439" operator="lessThan">
      <formula>0</formula>
    </cfRule>
  </conditionalFormatting>
  <conditionalFormatting sqref="F2744">
    <cfRule type="cellIs" dxfId="404" priority="438" operator="lessThan">
      <formula>0</formula>
    </cfRule>
  </conditionalFormatting>
  <conditionalFormatting sqref="F2744">
    <cfRule type="cellIs" dxfId="403" priority="437" operator="lessThan">
      <formula>0</formula>
    </cfRule>
  </conditionalFormatting>
  <conditionalFormatting sqref="F2744">
    <cfRule type="cellIs" dxfId="402" priority="436" operator="lessThan">
      <formula>0</formula>
    </cfRule>
  </conditionalFormatting>
  <conditionalFormatting sqref="F2745">
    <cfRule type="cellIs" dxfId="401" priority="435" operator="lessThan">
      <formula>0</formula>
    </cfRule>
  </conditionalFormatting>
  <conditionalFormatting sqref="F2745">
    <cfRule type="cellIs" dxfId="400" priority="434" operator="lessThan">
      <formula>0</formula>
    </cfRule>
  </conditionalFormatting>
  <conditionalFormatting sqref="F2745">
    <cfRule type="cellIs" dxfId="399" priority="433" operator="lessThan">
      <formula>0</formula>
    </cfRule>
  </conditionalFormatting>
  <conditionalFormatting sqref="F2746">
    <cfRule type="cellIs" dxfId="398" priority="432" operator="lessThan">
      <formula>0</formula>
    </cfRule>
  </conditionalFormatting>
  <conditionalFormatting sqref="F2746">
    <cfRule type="cellIs" dxfId="397" priority="431" operator="lessThan">
      <formula>0</formula>
    </cfRule>
  </conditionalFormatting>
  <conditionalFormatting sqref="F2746">
    <cfRule type="cellIs" dxfId="396" priority="430" operator="lessThan">
      <formula>0</formula>
    </cfRule>
  </conditionalFormatting>
  <conditionalFormatting sqref="F2747:F2748">
    <cfRule type="cellIs" dxfId="395" priority="429" operator="lessThan">
      <formula>0</formula>
    </cfRule>
  </conditionalFormatting>
  <conditionalFormatting sqref="F2747:F2748">
    <cfRule type="cellIs" dxfId="394" priority="428" operator="lessThan">
      <formula>0</formula>
    </cfRule>
  </conditionalFormatting>
  <conditionalFormatting sqref="F2747:F2748">
    <cfRule type="cellIs" dxfId="393" priority="427" operator="lessThan">
      <formula>0</formula>
    </cfRule>
  </conditionalFormatting>
  <conditionalFormatting sqref="F2749:F2750">
    <cfRule type="cellIs" dxfId="392" priority="426" operator="lessThan">
      <formula>0</formula>
    </cfRule>
  </conditionalFormatting>
  <conditionalFormatting sqref="F2749:F2750">
    <cfRule type="cellIs" dxfId="391" priority="425" operator="lessThan">
      <formula>0</formula>
    </cfRule>
  </conditionalFormatting>
  <conditionalFormatting sqref="F2749:F2750">
    <cfRule type="cellIs" dxfId="390" priority="424" operator="lessThan">
      <formula>0</formula>
    </cfRule>
  </conditionalFormatting>
  <conditionalFormatting sqref="F2751">
    <cfRule type="cellIs" dxfId="389" priority="423" operator="lessThan">
      <formula>0</formula>
    </cfRule>
  </conditionalFormatting>
  <conditionalFormatting sqref="F2751">
    <cfRule type="cellIs" dxfId="388" priority="422" operator="lessThan">
      <formula>0</formula>
    </cfRule>
  </conditionalFormatting>
  <conditionalFormatting sqref="F2751">
    <cfRule type="cellIs" dxfId="387" priority="421" operator="lessThan">
      <formula>0</formula>
    </cfRule>
  </conditionalFormatting>
  <conditionalFormatting sqref="F2752">
    <cfRule type="cellIs" dxfId="386" priority="420" operator="lessThan">
      <formula>0</formula>
    </cfRule>
  </conditionalFormatting>
  <conditionalFormatting sqref="F2752">
    <cfRule type="cellIs" dxfId="385" priority="419" operator="lessThan">
      <formula>0</formula>
    </cfRule>
  </conditionalFormatting>
  <conditionalFormatting sqref="F2752">
    <cfRule type="cellIs" dxfId="384" priority="418" operator="lessThan">
      <formula>0</formula>
    </cfRule>
  </conditionalFormatting>
  <conditionalFormatting sqref="F2753">
    <cfRule type="cellIs" dxfId="383" priority="417" operator="lessThan">
      <formula>0</formula>
    </cfRule>
  </conditionalFormatting>
  <conditionalFormatting sqref="F2753">
    <cfRule type="cellIs" dxfId="382" priority="416" operator="lessThan">
      <formula>0</formula>
    </cfRule>
  </conditionalFormatting>
  <conditionalFormatting sqref="F2753">
    <cfRule type="cellIs" dxfId="381" priority="415" operator="lessThan">
      <formula>0</formula>
    </cfRule>
  </conditionalFormatting>
  <conditionalFormatting sqref="F2754">
    <cfRule type="cellIs" dxfId="380" priority="414" operator="lessThan">
      <formula>0</formula>
    </cfRule>
  </conditionalFormatting>
  <conditionalFormatting sqref="F2754">
    <cfRule type="cellIs" dxfId="379" priority="413" operator="lessThan">
      <formula>0</formula>
    </cfRule>
  </conditionalFormatting>
  <conditionalFormatting sqref="F2754">
    <cfRule type="cellIs" dxfId="378" priority="412" operator="lessThan">
      <formula>0</formula>
    </cfRule>
  </conditionalFormatting>
  <conditionalFormatting sqref="F2755">
    <cfRule type="cellIs" dxfId="377" priority="411" operator="lessThan">
      <formula>0</formula>
    </cfRule>
  </conditionalFormatting>
  <conditionalFormatting sqref="F2755">
    <cfRule type="cellIs" dxfId="376" priority="410" operator="lessThan">
      <formula>0</formula>
    </cfRule>
  </conditionalFormatting>
  <conditionalFormatting sqref="F2755">
    <cfRule type="cellIs" dxfId="375" priority="409" operator="lessThan">
      <formula>0</formula>
    </cfRule>
  </conditionalFormatting>
  <conditionalFormatting sqref="F2756">
    <cfRule type="cellIs" dxfId="374" priority="408" operator="lessThan">
      <formula>0</formula>
    </cfRule>
  </conditionalFormatting>
  <conditionalFormatting sqref="F2756">
    <cfRule type="cellIs" dxfId="373" priority="407" operator="lessThan">
      <formula>0</formula>
    </cfRule>
  </conditionalFormatting>
  <conditionalFormatting sqref="F2756">
    <cfRule type="cellIs" dxfId="372" priority="406" operator="lessThan">
      <formula>0</formula>
    </cfRule>
  </conditionalFormatting>
  <conditionalFormatting sqref="F2757">
    <cfRule type="cellIs" dxfId="371" priority="405" operator="lessThan">
      <formula>0</formula>
    </cfRule>
  </conditionalFormatting>
  <conditionalFormatting sqref="F2757">
    <cfRule type="cellIs" dxfId="370" priority="404" operator="lessThan">
      <formula>0</formula>
    </cfRule>
  </conditionalFormatting>
  <conditionalFormatting sqref="F2757">
    <cfRule type="cellIs" dxfId="369" priority="403" operator="lessThan">
      <formula>0</formula>
    </cfRule>
  </conditionalFormatting>
  <conditionalFormatting sqref="F2758">
    <cfRule type="cellIs" dxfId="368" priority="402" operator="lessThan">
      <formula>0</formula>
    </cfRule>
  </conditionalFormatting>
  <conditionalFormatting sqref="F2758">
    <cfRule type="cellIs" dxfId="367" priority="401" operator="lessThan">
      <formula>0</formula>
    </cfRule>
  </conditionalFormatting>
  <conditionalFormatting sqref="F2758">
    <cfRule type="cellIs" dxfId="366" priority="400" operator="lessThan">
      <formula>0</formula>
    </cfRule>
  </conditionalFormatting>
  <conditionalFormatting sqref="F2759">
    <cfRule type="cellIs" dxfId="365" priority="399" operator="lessThan">
      <formula>0</formula>
    </cfRule>
  </conditionalFormatting>
  <conditionalFormatting sqref="F2759">
    <cfRule type="cellIs" dxfId="364" priority="398" operator="lessThan">
      <formula>0</formula>
    </cfRule>
  </conditionalFormatting>
  <conditionalFormatting sqref="F2759">
    <cfRule type="cellIs" dxfId="363" priority="397" operator="lessThan">
      <formula>0</formula>
    </cfRule>
  </conditionalFormatting>
  <conditionalFormatting sqref="F2760">
    <cfRule type="cellIs" dxfId="362" priority="390" operator="lessThan">
      <formula>0</formula>
    </cfRule>
  </conditionalFormatting>
  <conditionalFormatting sqref="F2760">
    <cfRule type="cellIs" dxfId="361" priority="389" operator="lessThan">
      <formula>0</formula>
    </cfRule>
  </conditionalFormatting>
  <conditionalFormatting sqref="F2760">
    <cfRule type="cellIs" dxfId="360" priority="388" operator="lessThan">
      <formula>0</formula>
    </cfRule>
  </conditionalFormatting>
  <conditionalFormatting sqref="F2761">
    <cfRule type="cellIs" dxfId="359" priority="387" operator="lessThan">
      <formula>0</formula>
    </cfRule>
  </conditionalFormatting>
  <conditionalFormatting sqref="F2761">
    <cfRule type="cellIs" dxfId="358" priority="386" operator="lessThan">
      <formula>0</formula>
    </cfRule>
  </conditionalFormatting>
  <conditionalFormatting sqref="F2761">
    <cfRule type="cellIs" dxfId="357" priority="385" operator="lessThan">
      <formula>0</formula>
    </cfRule>
  </conditionalFormatting>
  <conditionalFormatting sqref="F2762">
    <cfRule type="cellIs" dxfId="356" priority="384" operator="lessThan">
      <formula>0</formula>
    </cfRule>
  </conditionalFormatting>
  <conditionalFormatting sqref="F2762">
    <cfRule type="cellIs" dxfId="355" priority="383" operator="lessThan">
      <formula>0</formula>
    </cfRule>
  </conditionalFormatting>
  <conditionalFormatting sqref="F2762">
    <cfRule type="cellIs" dxfId="354" priority="382" operator="lessThan">
      <formula>0</formula>
    </cfRule>
  </conditionalFormatting>
  <conditionalFormatting sqref="F2763">
    <cfRule type="cellIs" dxfId="353" priority="381" operator="lessThan">
      <formula>0</formula>
    </cfRule>
  </conditionalFormatting>
  <conditionalFormatting sqref="F2763">
    <cfRule type="cellIs" dxfId="352" priority="380" operator="lessThan">
      <formula>0</formula>
    </cfRule>
  </conditionalFormatting>
  <conditionalFormatting sqref="F2763">
    <cfRule type="cellIs" dxfId="351" priority="379" operator="lessThan">
      <formula>0</formula>
    </cfRule>
  </conditionalFormatting>
  <conditionalFormatting sqref="F2764">
    <cfRule type="cellIs" dxfId="350" priority="378" operator="lessThan">
      <formula>0</formula>
    </cfRule>
  </conditionalFormatting>
  <conditionalFormatting sqref="F2764">
    <cfRule type="cellIs" dxfId="349" priority="377" operator="lessThan">
      <formula>0</formula>
    </cfRule>
  </conditionalFormatting>
  <conditionalFormatting sqref="F2764">
    <cfRule type="cellIs" dxfId="348" priority="376" operator="lessThan">
      <formula>0</formula>
    </cfRule>
  </conditionalFormatting>
  <conditionalFormatting sqref="F2765">
    <cfRule type="cellIs" dxfId="347" priority="375" operator="lessThan">
      <formula>0</formula>
    </cfRule>
  </conditionalFormatting>
  <conditionalFormatting sqref="F2765">
    <cfRule type="cellIs" dxfId="346" priority="374" operator="lessThan">
      <formula>0</formula>
    </cfRule>
  </conditionalFormatting>
  <conditionalFormatting sqref="F2765">
    <cfRule type="cellIs" dxfId="345" priority="373" operator="lessThan">
      <formula>0</formula>
    </cfRule>
  </conditionalFormatting>
  <conditionalFormatting sqref="F2766">
    <cfRule type="cellIs" dxfId="344" priority="372" operator="lessThan">
      <formula>0</formula>
    </cfRule>
  </conditionalFormatting>
  <conditionalFormatting sqref="F2766">
    <cfRule type="cellIs" dxfId="343" priority="371" operator="lessThan">
      <formula>0</formula>
    </cfRule>
  </conditionalFormatting>
  <conditionalFormatting sqref="F2766">
    <cfRule type="cellIs" dxfId="342" priority="370" operator="lessThan">
      <formula>0</formula>
    </cfRule>
  </conditionalFormatting>
  <conditionalFormatting sqref="F2767">
    <cfRule type="cellIs" dxfId="341" priority="369" operator="lessThan">
      <formula>0</formula>
    </cfRule>
  </conditionalFormatting>
  <conditionalFormatting sqref="F2767">
    <cfRule type="cellIs" dxfId="340" priority="368" operator="lessThan">
      <formula>0</formula>
    </cfRule>
  </conditionalFormatting>
  <conditionalFormatting sqref="F2767">
    <cfRule type="cellIs" dxfId="339" priority="367" operator="lessThan">
      <formula>0</formula>
    </cfRule>
  </conditionalFormatting>
  <conditionalFormatting sqref="F2768">
    <cfRule type="cellIs" dxfId="338" priority="366" operator="lessThan">
      <formula>0</formula>
    </cfRule>
  </conditionalFormatting>
  <conditionalFormatting sqref="F2768">
    <cfRule type="cellIs" dxfId="337" priority="365" operator="lessThan">
      <formula>0</formula>
    </cfRule>
  </conditionalFormatting>
  <conditionalFormatting sqref="F2768">
    <cfRule type="cellIs" dxfId="336" priority="364" operator="lessThan">
      <formula>0</formula>
    </cfRule>
  </conditionalFormatting>
  <conditionalFormatting sqref="F2769">
    <cfRule type="cellIs" dxfId="335" priority="360" operator="lessThan">
      <formula>0</formula>
    </cfRule>
  </conditionalFormatting>
  <conditionalFormatting sqref="F2769">
    <cfRule type="cellIs" dxfId="334" priority="359" operator="lessThan">
      <formula>0</formula>
    </cfRule>
  </conditionalFormatting>
  <conditionalFormatting sqref="F2769">
    <cfRule type="cellIs" dxfId="333" priority="358" operator="lessThan">
      <formula>0</formula>
    </cfRule>
  </conditionalFormatting>
  <conditionalFormatting sqref="F2770">
    <cfRule type="cellIs" dxfId="332" priority="357" operator="lessThan">
      <formula>0</formula>
    </cfRule>
  </conditionalFormatting>
  <conditionalFormatting sqref="F2770">
    <cfRule type="cellIs" dxfId="331" priority="356" operator="lessThan">
      <formula>0</formula>
    </cfRule>
  </conditionalFormatting>
  <conditionalFormatting sqref="F2770">
    <cfRule type="cellIs" dxfId="330" priority="355" operator="lessThan">
      <formula>0</formula>
    </cfRule>
  </conditionalFormatting>
  <conditionalFormatting sqref="F2771">
    <cfRule type="cellIs" dxfId="329" priority="354" operator="lessThan">
      <formula>0</formula>
    </cfRule>
  </conditionalFormatting>
  <conditionalFormatting sqref="F2771">
    <cfRule type="cellIs" dxfId="328" priority="353" operator="lessThan">
      <formula>0</formula>
    </cfRule>
  </conditionalFormatting>
  <conditionalFormatting sqref="F2771">
    <cfRule type="cellIs" dxfId="327" priority="352" operator="lessThan">
      <formula>0</formula>
    </cfRule>
  </conditionalFormatting>
  <conditionalFormatting sqref="F2772">
    <cfRule type="cellIs" dxfId="326" priority="351" operator="lessThan">
      <formula>0</formula>
    </cfRule>
  </conditionalFormatting>
  <conditionalFormatting sqref="F2772">
    <cfRule type="cellIs" dxfId="325" priority="350" operator="lessThan">
      <formula>0</formula>
    </cfRule>
  </conditionalFormatting>
  <conditionalFormatting sqref="F2772">
    <cfRule type="cellIs" dxfId="324" priority="349" operator="lessThan">
      <formula>0</formula>
    </cfRule>
  </conditionalFormatting>
  <conditionalFormatting sqref="F2773">
    <cfRule type="cellIs" dxfId="323" priority="348" operator="lessThan">
      <formula>0</formula>
    </cfRule>
  </conditionalFormatting>
  <conditionalFormatting sqref="F2773">
    <cfRule type="cellIs" dxfId="322" priority="347" operator="lessThan">
      <formula>0</formula>
    </cfRule>
  </conditionalFormatting>
  <conditionalFormatting sqref="F2773">
    <cfRule type="cellIs" dxfId="321" priority="346" operator="lessThan">
      <formula>0</formula>
    </cfRule>
  </conditionalFormatting>
  <conditionalFormatting sqref="F2775">
    <cfRule type="cellIs" dxfId="320" priority="342" operator="lessThan">
      <formula>0</formula>
    </cfRule>
  </conditionalFormatting>
  <conditionalFormatting sqref="F2775">
    <cfRule type="cellIs" dxfId="319" priority="341" operator="lessThan">
      <formula>0</formula>
    </cfRule>
  </conditionalFormatting>
  <conditionalFormatting sqref="F2775">
    <cfRule type="cellIs" dxfId="318" priority="340" operator="lessThan">
      <formula>0</formula>
    </cfRule>
  </conditionalFormatting>
  <conditionalFormatting sqref="F2776">
    <cfRule type="cellIs" dxfId="317" priority="339" operator="lessThan">
      <formula>0</formula>
    </cfRule>
  </conditionalFormatting>
  <conditionalFormatting sqref="F2776">
    <cfRule type="cellIs" dxfId="316" priority="338" operator="lessThan">
      <formula>0</formula>
    </cfRule>
  </conditionalFormatting>
  <conditionalFormatting sqref="F2776">
    <cfRule type="cellIs" dxfId="315" priority="337" operator="lessThan">
      <formula>0</formula>
    </cfRule>
  </conditionalFormatting>
  <conditionalFormatting sqref="F2777">
    <cfRule type="cellIs" dxfId="314" priority="336" operator="lessThan">
      <formula>0</formula>
    </cfRule>
  </conditionalFormatting>
  <conditionalFormatting sqref="F2777">
    <cfRule type="cellIs" dxfId="313" priority="335" operator="lessThan">
      <formula>0</formula>
    </cfRule>
  </conditionalFormatting>
  <conditionalFormatting sqref="F2777">
    <cfRule type="cellIs" dxfId="312" priority="334" operator="lessThan">
      <formula>0</formula>
    </cfRule>
  </conditionalFormatting>
  <conditionalFormatting sqref="F2778">
    <cfRule type="cellIs" dxfId="311" priority="333" operator="lessThan">
      <formula>0</formula>
    </cfRule>
  </conditionalFormatting>
  <conditionalFormatting sqref="F2778">
    <cfRule type="cellIs" dxfId="310" priority="332" operator="lessThan">
      <formula>0</formula>
    </cfRule>
  </conditionalFormatting>
  <conditionalFormatting sqref="F2778">
    <cfRule type="cellIs" dxfId="309" priority="331" operator="lessThan">
      <formula>0</formula>
    </cfRule>
  </conditionalFormatting>
  <conditionalFormatting sqref="F2779">
    <cfRule type="cellIs" dxfId="308" priority="330" operator="lessThan">
      <formula>0</formula>
    </cfRule>
  </conditionalFormatting>
  <conditionalFormatting sqref="F2779">
    <cfRule type="cellIs" dxfId="307" priority="329" operator="lessThan">
      <formula>0</formula>
    </cfRule>
  </conditionalFormatting>
  <conditionalFormatting sqref="F2779">
    <cfRule type="cellIs" dxfId="306" priority="328" operator="lessThan">
      <formula>0</formula>
    </cfRule>
  </conditionalFormatting>
  <conditionalFormatting sqref="F2780">
    <cfRule type="cellIs" dxfId="305" priority="327" operator="lessThan">
      <formula>0</formula>
    </cfRule>
  </conditionalFormatting>
  <conditionalFormatting sqref="F2780">
    <cfRule type="cellIs" dxfId="304" priority="326" operator="lessThan">
      <formula>0</formula>
    </cfRule>
  </conditionalFormatting>
  <conditionalFormatting sqref="F2780">
    <cfRule type="cellIs" dxfId="303" priority="325" operator="lessThan">
      <formula>0</formula>
    </cfRule>
  </conditionalFormatting>
  <conditionalFormatting sqref="F2781">
    <cfRule type="cellIs" dxfId="302" priority="324" operator="lessThan">
      <formula>0</formula>
    </cfRule>
  </conditionalFormatting>
  <conditionalFormatting sqref="F2781">
    <cfRule type="cellIs" dxfId="301" priority="323" operator="lessThan">
      <formula>0</formula>
    </cfRule>
  </conditionalFormatting>
  <conditionalFormatting sqref="F2781">
    <cfRule type="cellIs" dxfId="300" priority="322" operator="lessThan">
      <formula>0</formula>
    </cfRule>
  </conditionalFormatting>
  <conditionalFormatting sqref="F2782:F2785">
    <cfRule type="cellIs" dxfId="299" priority="321" operator="lessThan">
      <formula>0</formula>
    </cfRule>
  </conditionalFormatting>
  <conditionalFormatting sqref="F2782:F2785">
    <cfRule type="cellIs" dxfId="298" priority="320" operator="lessThan">
      <formula>0</formula>
    </cfRule>
  </conditionalFormatting>
  <conditionalFormatting sqref="F2782:F2785">
    <cfRule type="cellIs" dxfId="297" priority="319" operator="lessThan">
      <formula>0</formula>
    </cfRule>
  </conditionalFormatting>
  <conditionalFormatting sqref="F2786">
    <cfRule type="cellIs" dxfId="296" priority="318" operator="lessThan">
      <formula>0</formula>
    </cfRule>
  </conditionalFormatting>
  <conditionalFormatting sqref="F2786">
    <cfRule type="cellIs" dxfId="295" priority="317" operator="lessThan">
      <formula>0</formula>
    </cfRule>
  </conditionalFormatting>
  <conditionalFormatting sqref="F2786">
    <cfRule type="cellIs" dxfId="294" priority="316" operator="lessThan">
      <formula>0</formula>
    </cfRule>
  </conditionalFormatting>
  <conditionalFormatting sqref="F2787">
    <cfRule type="cellIs" dxfId="293" priority="315" operator="lessThan">
      <formula>0</formula>
    </cfRule>
  </conditionalFormatting>
  <conditionalFormatting sqref="F2787">
    <cfRule type="cellIs" dxfId="292" priority="314" operator="lessThan">
      <formula>0</formula>
    </cfRule>
  </conditionalFormatting>
  <conditionalFormatting sqref="F2787">
    <cfRule type="cellIs" dxfId="291" priority="313" operator="lessThan">
      <formula>0</formula>
    </cfRule>
  </conditionalFormatting>
  <conditionalFormatting sqref="F2788">
    <cfRule type="cellIs" dxfId="290" priority="312" operator="lessThan">
      <formula>0</formula>
    </cfRule>
  </conditionalFormatting>
  <conditionalFormatting sqref="F2788">
    <cfRule type="cellIs" dxfId="289" priority="311" operator="lessThan">
      <formula>0</formula>
    </cfRule>
  </conditionalFormatting>
  <conditionalFormatting sqref="F2788">
    <cfRule type="cellIs" dxfId="288" priority="310" operator="lessThan">
      <formula>0</formula>
    </cfRule>
  </conditionalFormatting>
  <conditionalFormatting sqref="F2789">
    <cfRule type="cellIs" dxfId="287" priority="307" operator="lessThan">
      <formula>0</formula>
    </cfRule>
  </conditionalFormatting>
  <conditionalFormatting sqref="F2789">
    <cfRule type="cellIs" dxfId="286" priority="309" operator="lessThan">
      <formula>0</formula>
    </cfRule>
  </conditionalFormatting>
  <conditionalFormatting sqref="F2789">
    <cfRule type="cellIs" dxfId="285" priority="308" operator="lessThan">
      <formula>0</formula>
    </cfRule>
  </conditionalFormatting>
  <conditionalFormatting sqref="F2790">
    <cfRule type="cellIs" dxfId="284" priority="304" operator="lessThan">
      <formula>0</formula>
    </cfRule>
  </conditionalFormatting>
  <conditionalFormatting sqref="F2790">
    <cfRule type="cellIs" dxfId="283" priority="306" operator="lessThan">
      <formula>0</formula>
    </cfRule>
  </conditionalFormatting>
  <conditionalFormatting sqref="F2790">
    <cfRule type="cellIs" dxfId="282" priority="305" operator="lessThan">
      <formula>0</formula>
    </cfRule>
  </conditionalFormatting>
  <conditionalFormatting sqref="F2791">
    <cfRule type="cellIs" dxfId="281" priority="301" operator="lessThan">
      <formula>0</formula>
    </cfRule>
  </conditionalFormatting>
  <conditionalFormatting sqref="F2791">
    <cfRule type="cellIs" dxfId="280" priority="303" operator="lessThan">
      <formula>0</formula>
    </cfRule>
  </conditionalFormatting>
  <conditionalFormatting sqref="F2791">
    <cfRule type="cellIs" dxfId="279" priority="302" operator="lessThan">
      <formula>0</formula>
    </cfRule>
  </conditionalFormatting>
  <conditionalFormatting sqref="F2792">
    <cfRule type="cellIs" dxfId="278" priority="298" operator="lessThan">
      <formula>0</formula>
    </cfRule>
  </conditionalFormatting>
  <conditionalFormatting sqref="F2792">
    <cfRule type="cellIs" dxfId="277" priority="300" operator="lessThan">
      <formula>0</formula>
    </cfRule>
  </conditionalFormatting>
  <conditionalFormatting sqref="F2792">
    <cfRule type="cellIs" dxfId="276" priority="299" operator="lessThan">
      <formula>0</formula>
    </cfRule>
  </conditionalFormatting>
  <conditionalFormatting sqref="F2793">
    <cfRule type="cellIs" dxfId="275" priority="295" operator="lessThan">
      <formula>0</formula>
    </cfRule>
  </conditionalFormatting>
  <conditionalFormatting sqref="F2793">
    <cfRule type="cellIs" dxfId="274" priority="297" operator="lessThan">
      <formula>0</formula>
    </cfRule>
  </conditionalFormatting>
  <conditionalFormatting sqref="F2793">
    <cfRule type="cellIs" dxfId="273" priority="296" operator="lessThan">
      <formula>0</formula>
    </cfRule>
  </conditionalFormatting>
  <conditionalFormatting sqref="F2794">
    <cfRule type="cellIs" dxfId="272" priority="292" operator="lessThan">
      <formula>0</formula>
    </cfRule>
  </conditionalFormatting>
  <conditionalFormatting sqref="F2794">
    <cfRule type="cellIs" dxfId="271" priority="294" operator="lessThan">
      <formula>0</formula>
    </cfRule>
  </conditionalFormatting>
  <conditionalFormatting sqref="F2794">
    <cfRule type="cellIs" dxfId="270" priority="293" operator="lessThan">
      <formula>0</formula>
    </cfRule>
  </conditionalFormatting>
  <conditionalFormatting sqref="F2795">
    <cfRule type="cellIs" dxfId="269" priority="289" operator="lessThan">
      <formula>0</formula>
    </cfRule>
  </conditionalFormatting>
  <conditionalFormatting sqref="F2795">
    <cfRule type="cellIs" dxfId="268" priority="291" operator="lessThan">
      <formula>0</formula>
    </cfRule>
  </conditionalFormatting>
  <conditionalFormatting sqref="F2795">
    <cfRule type="cellIs" dxfId="267" priority="290" operator="lessThan">
      <formula>0</formula>
    </cfRule>
  </conditionalFormatting>
  <conditionalFormatting sqref="F2796">
    <cfRule type="cellIs" dxfId="266" priority="286" operator="lessThan">
      <formula>0</formula>
    </cfRule>
  </conditionalFormatting>
  <conditionalFormatting sqref="F2796">
    <cfRule type="cellIs" dxfId="265" priority="288" operator="lessThan">
      <formula>0</formula>
    </cfRule>
  </conditionalFormatting>
  <conditionalFormatting sqref="F2796">
    <cfRule type="cellIs" dxfId="264" priority="287" operator="lessThan">
      <formula>0</formula>
    </cfRule>
  </conditionalFormatting>
  <conditionalFormatting sqref="F2797">
    <cfRule type="cellIs" dxfId="263" priority="283" operator="lessThan">
      <formula>0</formula>
    </cfRule>
  </conditionalFormatting>
  <conditionalFormatting sqref="F2797">
    <cfRule type="cellIs" dxfId="262" priority="285" operator="lessThan">
      <formula>0</formula>
    </cfRule>
  </conditionalFormatting>
  <conditionalFormatting sqref="F2797">
    <cfRule type="cellIs" dxfId="261" priority="284" operator="lessThan">
      <formula>0</formula>
    </cfRule>
  </conditionalFormatting>
  <conditionalFormatting sqref="F2798">
    <cfRule type="cellIs" dxfId="260" priority="280" operator="lessThan">
      <formula>0</formula>
    </cfRule>
  </conditionalFormatting>
  <conditionalFormatting sqref="F2798">
    <cfRule type="cellIs" dxfId="259" priority="282" operator="lessThan">
      <formula>0</formula>
    </cfRule>
  </conditionalFormatting>
  <conditionalFormatting sqref="F2798">
    <cfRule type="cellIs" dxfId="258" priority="281" operator="lessThan">
      <formula>0</formula>
    </cfRule>
  </conditionalFormatting>
  <conditionalFormatting sqref="F2799">
    <cfRule type="cellIs" dxfId="257" priority="277" operator="lessThan">
      <formula>0</formula>
    </cfRule>
  </conditionalFormatting>
  <conditionalFormatting sqref="F2799">
    <cfRule type="cellIs" dxfId="256" priority="279" operator="lessThan">
      <formula>0</formula>
    </cfRule>
  </conditionalFormatting>
  <conditionalFormatting sqref="F2799">
    <cfRule type="cellIs" dxfId="255" priority="278" operator="lessThan">
      <formula>0</formula>
    </cfRule>
  </conditionalFormatting>
  <conditionalFormatting sqref="F2800">
    <cfRule type="cellIs" dxfId="254" priority="274" operator="lessThan">
      <formula>0</formula>
    </cfRule>
  </conditionalFormatting>
  <conditionalFormatting sqref="F2800">
    <cfRule type="cellIs" dxfId="253" priority="276" operator="lessThan">
      <formula>0</formula>
    </cfRule>
  </conditionalFormatting>
  <conditionalFormatting sqref="F2800">
    <cfRule type="cellIs" dxfId="252" priority="275" operator="lessThan">
      <formula>0</formula>
    </cfRule>
  </conditionalFormatting>
  <conditionalFormatting sqref="F2801">
    <cfRule type="cellIs" dxfId="251" priority="271" operator="lessThan">
      <formula>0</formula>
    </cfRule>
  </conditionalFormatting>
  <conditionalFormatting sqref="F2801">
    <cfRule type="cellIs" dxfId="250" priority="273" operator="lessThan">
      <formula>0</formula>
    </cfRule>
  </conditionalFormatting>
  <conditionalFormatting sqref="F2801">
    <cfRule type="cellIs" dxfId="249" priority="272" operator="lessThan">
      <formula>0</formula>
    </cfRule>
  </conditionalFormatting>
  <conditionalFormatting sqref="F2802">
    <cfRule type="cellIs" dxfId="248" priority="268" operator="lessThan">
      <formula>0</formula>
    </cfRule>
  </conditionalFormatting>
  <conditionalFormatting sqref="F2802">
    <cfRule type="cellIs" dxfId="247" priority="270" operator="lessThan">
      <formula>0</formula>
    </cfRule>
  </conditionalFormatting>
  <conditionalFormatting sqref="F2802">
    <cfRule type="cellIs" dxfId="246" priority="269" operator="lessThan">
      <formula>0</formula>
    </cfRule>
  </conditionalFormatting>
  <conditionalFormatting sqref="F2803">
    <cfRule type="cellIs" dxfId="245" priority="265" operator="lessThan">
      <formula>0</formula>
    </cfRule>
  </conditionalFormatting>
  <conditionalFormatting sqref="F2803">
    <cfRule type="cellIs" dxfId="244" priority="267" operator="lessThan">
      <formula>0</formula>
    </cfRule>
  </conditionalFormatting>
  <conditionalFormatting sqref="F2803">
    <cfRule type="cellIs" dxfId="243" priority="266" operator="lessThan">
      <formula>0</formula>
    </cfRule>
  </conditionalFormatting>
  <conditionalFormatting sqref="F2804">
    <cfRule type="cellIs" dxfId="242" priority="262" operator="lessThan">
      <formula>0</formula>
    </cfRule>
  </conditionalFormatting>
  <conditionalFormatting sqref="F2804">
    <cfRule type="cellIs" dxfId="241" priority="264" operator="lessThan">
      <formula>0</formula>
    </cfRule>
  </conditionalFormatting>
  <conditionalFormatting sqref="F2804">
    <cfRule type="cellIs" dxfId="240" priority="263" operator="lessThan">
      <formula>0</formula>
    </cfRule>
  </conditionalFormatting>
  <conditionalFormatting sqref="F2805">
    <cfRule type="cellIs" dxfId="239" priority="259" operator="lessThan">
      <formula>0</formula>
    </cfRule>
  </conditionalFormatting>
  <conditionalFormatting sqref="F2805">
    <cfRule type="cellIs" dxfId="238" priority="261" operator="lessThan">
      <formula>0</formula>
    </cfRule>
  </conditionalFormatting>
  <conditionalFormatting sqref="F2805">
    <cfRule type="cellIs" dxfId="237" priority="260" operator="lessThan">
      <formula>0</formula>
    </cfRule>
  </conditionalFormatting>
  <conditionalFormatting sqref="F2806">
    <cfRule type="cellIs" dxfId="236" priority="256" operator="lessThan">
      <formula>0</formula>
    </cfRule>
  </conditionalFormatting>
  <conditionalFormatting sqref="F2806">
    <cfRule type="cellIs" dxfId="235" priority="258" operator="lessThan">
      <formula>0</formula>
    </cfRule>
  </conditionalFormatting>
  <conditionalFormatting sqref="F2806">
    <cfRule type="cellIs" dxfId="234" priority="257" operator="lessThan">
      <formula>0</formula>
    </cfRule>
  </conditionalFormatting>
  <conditionalFormatting sqref="F2807">
    <cfRule type="cellIs" dxfId="233" priority="253" operator="lessThan">
      <formula>0</formula>
    </cfRule>
  </conditionalFormatting>
  <conditionalFormatting sqref="F2807">
    <cfRule type="cellIs" dxfId="232" priority="255" operator="lessThan">
      <formula>0</formula>
    </cfRule>
  </conditionalFormatting>
  <conditionalFormatting sqref="F2807">
    <cfRule type="cellIs" dxfId="231" priority="254" operator="lessThan">
      <formula>0</formula>
    </cfRule>
  </conditionalFormatting>
  <conditionalFormatting sqref="F2808">
    <cfRule type="cellIs" dxfId="230" priority="250" operator="lessThan">
      <formula>0</formula>
    </cfRule>
  </conditionalFormatting>
  <conditionalFormatting sqref="F2808">
    <cfRule type="cellIs" dxfId="229" priority="252" operator="lessThan">
      <formula>0</formula>
    </cfRule>
  </conditionalFormatting>
  <conditionalFormatting sqref="F2808">
    <cfRule type="cellIs" dxfId="228" priority="251" operator="lessThan">
      <formula>0</formula>
    </cfRule>
  </conditionalFormatting>
  <conditionalFormatting sqref="F2809">
    <cfRule type="cellIs" dxfId="227" priority="247" operator="lessThan">
      <formula>0</formula>
    </cfRule>
  </conditionalFormatting>
  <conditionalFormatting sqref="F2809">
    <cfRule type="cellIs" dxfId="226" priority="249" operator="lessThan">
      <formula>0</formula>
    </cfRule>
  </conditionalFormatting>
  <conditionalFormatting sqref="F2809">
    <cfRule type="cellIs" dxfId="225" priority="248" operator="lessThan">
      <formula>0</formula>
    </cfRule>
  </conditionalFormatting>
  <conditionalFormatting sqref="F2810">
    <cfRule type="cellIs" dxfId="224" priority="244" operator="lessThan">
      <formula>0</formula>
    </cfRule>
  </conditionalFormatting>
  <conditionalFormatting sqref="F2810">
    <cfRule type="cellIs" dxfId="223" priority="246" operator="lessThan">
      <formula>0</formula>
    </cfRule>
  </conditionalFormatting>
  <conditionalFormatting sqref="F2810">
    <cfRule type="cellIs" dxfId="222" priority="245" operator="lessThan">
      <formula>0</formula>
    </cfRule>
  </conditionalFormatting>
  <conditionalFormatting sqref="F2811">
    <cfRule type="cellIs" dxfId="221" priority="241" operator="lessThan">
      <formula>0</formula>
    </cfRule>
  </conditionalFormatting>
  <conditionalFormatting sqref="F2811">
    <cfRule type="cellIs" dxfId="220" priority="243" operator="lessThan">
      <formula>0</formula>
    </cfRule>
  </conditionalFormatting>
  <conditionalFormatting sqref="F2811">
    <cfRule type="cellIs" dxfId="219" priority="242" operator="lessThan">
      <formula>0</formula>
    </cfRule>
  </conditionalFormatting>
  <conditionalFormatting sqref="F2812">
    <cfRule type="cellIs" dxfId="218" priority="238" operator="lessThan">
      <formula>0</formula>
    </cfRule>
  </conditionalFormatting>
  <conditionalFormatting sqref="F2812">
    <cfRule type="cellIs" dxfId="217" priority="240" operator="lessThan">
      <formula>0</formula>
    </cfRule>
  </conditionalFormatting>
  <conditionalFormatting sqref="F2812">
    <cfRule type="cellIs" dxfId="216" priority="239" operator="lessThan">
      <formula>0</formula>
    </cfRule>
  </conditionalFormatting>
  <conditionalFormatting sqref="F2813">
    <cfRule type="cellIs" dxfId="215" priority="235" operator="lessThan">
      <formula>0</formula>
    </cfRule>
  </conditionalFormatting>
  <conditionalFormatting sqref="F2813">
    <cfRule type="cellIs" dxfId="214" priority="237" operator="lessThan">
      <formula>0</formula>
    </cfRule>
  </conditionalFormatting>
  <conditionalFormatting sqref="F2813">
    <cfRule type="cellIs" dxfId="213" priority="236" operator="lessThan">
      <formula>0</formula>
    </cfRule>
  </conditionalFormatting>
  <conditionalFormatting sqref="F2814">
    <cfRule type="cellIs" dxfId="212" priority="232" operator="lessThan">
      <formula>0</formula>
    </cfRule>
  </conditionalFormatting>
  <conditionalFormatting sqref="F2814">
    <cfRule type="cellIs" dxfId="211" priority="234" operator="lessThan">
      <formula>0</formula>
    </cfRule>
  </conditionalFormatting>
  <conditionalFormatting sqref="F2814">
    <cfRule type="cellIs" dxfId="210" priority="233" operator="lessThan">
      <formula>0</formula>
    </cfRule>
  </conditionalFormatting>
  <conditionalFormatting sqref="F2815">
    <cfRule type="cellIs" dxfId="209" priority="229" operator="lessThan">
      <formula>0</formula>
    </cfRule>
  </conditionalFormatting>
  <conditionalFormatting sqref="F2815">
    <cfRule type="cellIs" dxfId="208" priority="231" operator="lessThan">
      <formula>0</formula>
    </cfRule>
  </conditionalFormatting>
  <conditionalFormatting sqref="F2815">
    <cfRule type="cellIs" dxfId="207" priority="230" operator="lessThan">
      <formula>0</formula>
    </cfRule>
  </conditionalFormatting>
  <conditionalFormatting sqref="F2816">
    <cfRule type="cellIs" dxfId="206" priority="226" operator="lessThan">
      <formula>0</formula>
    </cfRule>
  </conditionalFormatting>
  <conditionalFormatting sqref="F2816">
    <cfRule type="cellIs" dxfId="205" priority="228" operator="lessThan">
      <formula>0</formula>
    </cfRule>
  </conditionalFormatting>
  <conditionalFormatting sqref="F2816">
    <cfRule type="cellIs" dxfId="204" priority="227" operator="lessThan">
      <formula>0</formula>
    </cfRule>
  </conditionalFormatting>
  <conditionalFormatting sqref="F2817">
    <cfRule type="cellIs" dxfId="203" priority="223" operator="lessThan">
      <formula>0</formula>
    </cfRule>
  </conditionalFormatting>
  <conditionalFormatting sqref="F2817">
    <cfRule type="cellIs" dxfId="202" priority="225" operator="lessThan">
      <formula>0</formula>
    </cfRule>
  </conditionalFormatting>
  <conditionalFormatting sqref="F2817">
    <cfRule type="cellIs" dxfId="201" priority="224" operator="lessThan">
      <formula>0</formula>
    </cfRule>
  </conditionalFormatting>
  <conditionalFormatting sqref="F2818">
    <cfRule type="cellIs" dxfId="200" priority="220" operator="lessThan">
      <formula>0</formula>
    </cfRule>
  </conditionalFormatting>
  <conditionalFormatting sqref="F2818">
    <cfRule type="cellIs" dxfId="199" priority="222" operator="lessThan">
      <formula>0</formula>
    </cfRule>
  </conditionalFormatting>
  <conditionalFormatting sqref="F2818">
    <cfRule type="cellIs" dxfId="198" priority="221" operator="lessThan">
      <formula>0</formula>
    </cfRule>
  </conditionalFormatting>
  <conditionalFormatting sqref="F2819">
    <cfRule type="cellIs" dxfId="197" priority="217" operator="lessThan">
      <formula>0</formula>
    </cfRule>
  </conditionalFormatting>
  <conditionalFormatting sqref="F2819">
    <cfRule type="cellIs" dxfId="196" priority="219" operator="lessThan">
      <formula>0</formula>
    </cfRule>
  </conditionalFormatting>
  <conditionalFormatting sqref="F2819">
    <cfRule type="cellIs" dxfId="195" priority="218" operator="lessThan">
      <formula>0</formula>
    </cfRule>
  </conditionalFormatting>
  <conditionalFormatting sqref="F2820">
    <cfRule type="cellIs" dxfId="194" priority="214" operator="lessThan">
      <formula>0</formula>
    </cfRule>
  </conditionalFormatting>
  <conditionalFormatting sqref="F2820">
    <cfRule type="cellIs" dxfId="193" priority="216" operator="lessThan">
      <formula>0</formula>
    </cfRule>
  </conditionalFormatting>
  <conditionalFormatting sqref="F2820">
    <cfRule type="cellIs" dxfId="192" priority="215" operator="lessThan">
      <formula>0</formula>
    </cfRule>
  </conditionalFormatting>
  <conditionalFormatting sqref="F2821">
    <cfRule type="cellIs" dxfId="191" priority="211" operator="lessThan">
      <formula>0</formula>
    </cfRule>
  </conditionalFormatting>
  <conditionalFormatting sqref="F2821">
    <cfRule type="cellIs" dxfId="190" priority="213" operator="lessThan">
      <formula>0</formula>
    </cfRule>
  </conditionalFormatting>
  <conditionalFormatting sqref="F2821">
    <cfRule type="cellIs" dxfId="189" priority="212" operator="lessThan">
      <formula>0</formula>
    </cfRule>
  </conditionalFormatting>
  <conditionalFormatting sqref="F2822">
    <cfRule type="cellIs" dxfId="188" priority="208" operator="lessThan">
      <formula>0</formula>
    </cfRule>
  </conditionalFormatting>
  <conditionalFormatting sqref="F2822">
    <cfRule type="cellIs" dxfId="187" priority="210" operator="lessThan">
      <formula>0</formula>
    </cfRule>
  </conditionalFormatting>
  <conditionalFormatting sqref="F2822">
    <cfRule type="cellIs" dxfId="186" priority="209" operator="lessThan">
      <formula>0</formula>
    </cfRule>
  </conditionalFormatting>
  <conditionalFormatting sqref="F2823">
    <cfRule type="cellIs" dxfId="185" priority="205" operator="lessThan">
      <formula>0</formula>
    </cfRule>
  </conditionalFormatting>
  <conditionalFormatting sqref="F2823">
    <cfRule type="cellIs" dxfId="184" priority="207" operator="lessThan">
      <formula>0</formula>
    </cfRule>
  </conditionalFormatting>
  <conditionalFormatting sqref="F2823">
    <cfRule type="cellIs" dxfId="183" priority="206" operator="lessThan">
      <formula>0</formula>
    </cfRule>
  </conditionalFormatting>
  <conditionalFormatting sqref="F2824">
    <cfRule type="cellIs" dxfId="182" priority="202" operator="lessThan">
      <formula>0</formula>
    </cfRule>
  </conditionalFormatting>
  <conditionalFormatting sqref="F2824">
    <cfRule type="cellIs" dxfId="181" priority="204" operator="lessThan">
      <formula>0</formula>
    </cfRule>
  </conditionalFormatting>
  <conditionalFormatting sqref="F2824">
    <cfRule type="cellIs" dxfId="180" priority="203" operator="lessThan">
      <formula>0</formula>
    </cfRule>
  </conditionalFormatting>
  <conditionalFormatting sqref="F2825">
    <cfRule type="cellIs" dxfId="179" priority="199" operator="lessThan">
      <formula>0</formula>
    </cfRule>
  </conditionalFormatting>
  <conditionalFormatting sqref="F2825">
    <cfRule type="cellIs" dxfId="178" priority="201" operator="lessThan">
      <formula>0</formula>
    </cfRule>
  </conditionalFormatting>
  <conditionalFormatting sqref="F2825">
    <cfRule type="cellIs" dxfId="177" priority="200" operator="lessThan">
      <formula>0</formula>
    </cfRule>
  </conditionalFormatting>
  <conditionalFormatting sqref="F2826">
    <cfRule type="cellIs" dxfId="176" priority="196" operator="lessThan">
      <formula>0</formula>
    </cfRule>
  </conditionalFormatting>
  <conditionalFormatting sqref="F2826">
    <cfRule type="cellIs" dxfId="175" priority="198" operator="lessThan">
      <formula>0</formula>
    </cfRule>
  </conditionalFormatting>
  <conditionalFormatting sqref="F2826">
    <cfRule type="cellIs" dxfId="174" priority="197" operator="lessThan">
      <formula>0</formula>
    </cfRule>
  </conditionalFormatting>
  <conditionalFormatting sqref="F2827">
    <cfRule type="cellIs" dxfId="173" priority="193" operator="lessThan">
      <formula>0</formula>
    </cfRule>
  </conditionalFormatting>
  <conditionalFormatting sqref="F2827">
    <cfRule type="cellIs" dxfId="172" priority="195" operator="lessThan">
      <formula>0</formula>
    </cfRule>
  </conditionalFormatting>
  <conditionalFormatting sqref="F2827">
    <cfRule type="cellIs" dxfId="171" priority="194" operator="lessThan">
      <formula>0</formula>
    </cfRule>
  </conditionalFormatting>
  <conditionalFormatting sqref="F2828">
    <cfRule type="cellIs" dxfId="170" priority="190" operator="lessThan">
      <formula>0</formula>
    </cfRule>
  </conditionalFormatting>
  <conditionalFormatting sqref="F2828">
    <cfRule type="cellIs" dxfId="169" priority="192" operator="lessThan">
      <formula>0</formula>
    </cfRule>
  </conditionalFormatting>
  <conditionalFormatting sqref="F2828">
    <cfRule type="cellIs" dxfId="168" priority="191" operator="lessThan">
      <formula>0</formula>
    </cfRule>
  </conditionalFormatting>
  <conditionalFormatting sqref="F2829">
    <cfRule type="cellIs" dxfId="167" priority="187" operator="lessThan">
      <formula>0</formula>
    </cfRule>
  </conditionalFormatting>
  <conditionalFormatting sqref="F2829">
    <cfRule type="cellIs" dxfId="166" priority="189" operator="lessThan">
      <formula>0</formula>
    </cfRule>
  </conditionalFormatting>
  <conditionalFormatting sqref="F2829">
    <cfRule type="cellIs" dxfId="165" priority="188" operator="lessThan">
      <formula>0</formula>
    </cfRule>
  </conditionalFormatting>
  <conditionalFormatting sqref="F2830">
    <cfRule type="cellIs" dxfId="164" priority="184" operator="lessThan">
      <formula>0</formula>
    </cfRule>
  </conditionalFormatting>
  <conditionalFormatting sqref="F2830">
    <cfRule type="cellIs" dxfId="163" priority="186" operator="lessThan">
      <formula>0</formula>
    </cfRule>
  </conditionalFormatting>
  <conditionalFormatting sqref="F2830">
    <cfRule type="cellIs" dxfId="162" priority="185" operator="lessThan">
      <formula>0</formula>
    </cfRule>
  </conditionalFormatting>
  <conditionalFormatting sqref="F2831">
    <cfRule type="cellIs" dxfId="161" priority="181" operator="lessThan">
      <formula>0</formula>
    </cfRule>
  </conditionalFormatting>
  <conditionalFormatting sqref="F2831">
    <cfRule type="cellIs" dxfId="160" priority="183" operator="lessThan">
      <formula>0</formula>
    </cfRule>
  </conditionalFormatting>
  <conditionalFormatting sqref="F2831">
    <cfRule type="cellIs" dxfId="159" priority="182" operator="lessThan">
      <formula>0</formula>
    </cfRule>
  </conditionalFormatting>
  <conditionalFormatting sqref="F2832">
    <cfRule type="cellIs" dxfId="158" priority="178" operator="lessThan">
      <formula>0</formula>
    </cfRule>
  </conditionalFormatting>
  <conditionalFormatting sqref="F2832">
    <cfRule type="cellIs" dxfId="157" priority="180" operator="lessThan">
      <formula>0</formula>
    </cfRule>
  </conditionalFormatting>
  <conditionalFormatting sqref="F2832">
    <cfRule type="cellIs" dxfId="156" priority="179" operator="lessThan">
      <formula>0</formula>
    </cfRule>
  </conditionalFormatting>
  <conditionalFormatting sqref="F2833">
    <cfRule type="cellIs" dxfId="155" priority="175" operator="lessThan">
      <formula>0</formula>
    </cfRule>
  </conditionalFormatting>
  <conditionalFormatting sqref="F2833">
    <cfRule type="cellIs" dxfId="154" priority="177" operator="lessThan">
      <formula>0</formula>
    </cfRule>
  </conditionalFormatting>
  <conditionalFormatting sqref="F2833">
    <cfRule type="cellIs" dxfId="153" priority="176" operator="lessThan">
      <formula>0</formula>
    </cfRule>
  </conditionalFormatting>
  <conditionalFormatting sqref="F2834">
    <cfRule type="cellIs" dxfId="152" priority="172" operator="lessThan">
      <formula>0</formula>
    </cfRule>
  </conditionalFormatting>
  <conditionalFormatting sqref="F2834">
    <cfRule type="cellIs" dxfId="151" priority="174" operator="lessThan">
      <formula>0</formula>
    </cfRule>
  </conditionalFormatting>
  <conditionalFormatting sqref="F2834">
    <cfRule type="cellIs" dxfId="150" priority="173" operator="lessThan">
      <formula>0</formula>
    </cfRule>
  </conditionalFormatting>
  <conditionalFormatting sqref="F2835">
    <cfRule type="cellIs" dxfId="149" priority="169" operator="lessThan">
      <formula>0</formula>
    </cfRule>
  </conditionalFormatting>
  <conditionalFormatting sqref="F2835">
    <cfRule type="cellIs" dxfId="148" priority="171" operator="lessThan">
      <formula>0</formula>
    </cfRule>
  </conditionalFormatting>
  <conditionalFormatting sqref="F2835">
    <cfRule type="cellIs" dxfId="147" priority="170" operator="lessThan">
      <formula>0</formula>
    </cfRule>
  </conditionalFormatting>
  <conditionalFormatting sqref="F2836">
    <cfRule type="cellIs" dxfId="146" priority="166" operator="lessThan">
      <formula>0</formula>
    </cfRule>
  </conditionalFormatting>
  <conditionalFormatting sqref="F2836">
    <cfRule type="cellIs" dxfId="145" priority="168" operator="lessThan">
      <formula>0</formula>
    </cfRule>
  </conditionalFormatting>
  <conditionalFormatting sqref="F2836">
    <cfRule type="cellIs" dxfId="144" priority="167" operator="lessThan">
      <formula>0</formula>
    </cfRule>
  </conditionalFormatting>
  <conditionalFormatting sqref="F2837">
    <cfRule type="cellIs" dxfId="143" priority="163" operator="lessThan">
      <formula>0</formula>
    </cfRule>
  </conditionalFormatting>
  <conditionalFormatting sqref="F2837">
    <cfRule type="cellIs" dxfId="142" priority="165" operator="lessThan">
      <formula>0</formula>
    </cfRule>
  </conditionalFormatting>
  <conditionalFormatting sqref="F2837">
    <cfRule type="cellIs" dxfId="141" priority="164" operator="lessThan">
      <formula>0</formula>
    </cfRule>
  </conditionalFormatting>
  <conditionalFormatting sqref="F2838">
    <cfRule type="cellIs" dxfId="140" priority="160" operator="lessThan">
      <formula>0</formula>
    </cfRule>
  </conditionalFormatting>
  <conditionalFormatting sqref="F2838">
    <cfRule type="cellIs" dxfId="139" priority="162" operator="lessThan">
      <formula>0</formula>
    </cfRule>
  </conditionalFormatting>
  <conditionalFormatting sqref="F2838">
    <cfRule type="cellIs" dxfId="138" priority="161" operator="lessThan">
      <formula>0</formula>
    </cfRule>
  </conditionalFormatting>
  <conditionalFormatting sqref="F2839">
    <cfRule type="cellIs" dxfId="137" priority="157" operator="lessThan">
      <formula>0</formula>
    </cfRule>
  </conditionalFormatting>
  <conditionalFormatting sqref="F2839">
    <cfRule type="cellIs" dxfId="136" priority="159" operator="lessThan">
      <formula>0</formula>
    </cfRule>
  </conditionalFormatting>
  <conditionalFormatting sqref="F2839">
    <cfRule type="cellIs" dxfId="135" priority="158" operator="lessThan">
      <formula>0</formula>
    </cfRule>
  </conditionalFormatting>
  <conditionalFormatting sqref="F2840">
    <cfRule type="cellIs" dxfId="134" priority="154" operator="lessThan">
      <formula>0</formula>
    </cfRule>
  </conditionalFormatting>
  <conditionalFormatting sqref="F2840">
    <cfRule type="cellIs" dxfId="133" priority="156" operator="lessThan">
      <formula>0</formula>
    </cfRule>
  </conditionalFormatting>
  <conditionalFormatting sqref="F2840">
    <cfRule type="cellIs" dxfId="132" priority="155" operator="lessThan">
      <formula>0</formula>
    </cfRule>
  </conditionalFormatting>
  <conditionalFormatting sqref="F2841">
    <cfRule type="cellIs" dxfId="131" priority="151" operator="lessThan">
      <formula>0</formula>
    </cfRule>
  </conditionalFormatting>
  <conditionalFormatting sqref="F2841">
    <cfRule type="cellIs" dxfId="130" priority="153" operator="lessThan">
      <formula>0</formula>
    </cfRule>
  </conditionalFormatting>
  <conditionalFormatting sqref="F2841">
    <cfRule type="cellIs" dxfId="129" priority="152" operator="lessThan">
      <formula>0</formula>
    </cfRule>
  </conditionalFormatting>
  <conditionalFormatting sqref="F2842">
    <cfRule type="cellIs" dxfId="128" priority="148" operator="lessThan">
      <formula>0</formula>
    </cfRule>
  </conditionalFormatting>
  <conditionalFormatting sqref="F2842">
    <cfRule type="cellIs" dxfId="127" priority="150" operator="lessThan">
      <formula>0</formula>
    </cfRule>
  </conditionalFormatting>
  <conditionalFormatting sqref="F2842">
    <cfRule type="cellIs" dxfId="126" priority="149" operator="lessThan">
      <formula>0</formula>
    </cfRule>
  </conditionalFormatting>
  <conditionalFormatting sqref="F2843">
    <cfRule type="cellIs" dxfId="125" priority="145" operator="lessThan">
      <formula>0</formula>
    </cfRule>
  </conditionalFormatting>
  <conditionalFormatting sqref="F2843">
    <cfRule type="cellIs" dxfId="124" priority="147" operator="lessThan">
      <formula>0</formula>
    </cfRule>
  </conditionalFormatting>
  <conditionalFormatting sqref="F2843">
    <cfRule type="cellIs" dxfId="123" priority="146" operator="lessThan">
      <formula>0</formula>
    </cfRule>
  </conditionalFormatting>
  <conditionalFormatting sqref="F2844">
    <cfRule type="cellIs" dxfId="122" priority="142" operator="lessThan">
      <formula>0</formula>
    </cfRule>
  </conditionalFormatting>
  <conditionalFormatting sqref="F2844">
    <cfRule type="cellIs" dxfId="121" priority="144" operator="lessThan">
      <formula>0</formula>
    </cfRule>
  </conditionalFormatting>
  <conditionalFormatting sqref="F2844">
    <cfRule type="cellIs" dxfId="120" priority="143" operator="lessThan">
      <formula>0</formula>
    </cfRule>
  </conditionalFormatting>
  <conditionalFormatting sqref="F2845">
    <cfRule type="cellIs" dxfId="119" priority="139" operator="lessThan">
      <formula>0</formula>
    </cfRule>
  </conditionalFormatting>
  <conditionalFormatting sqref="F2845">
    <cfRule type="cellIs" dxfId="118" priority="141" operator="lessThan">
      <formula>0</formula>
    </cfRule>
  </conditionalFormatting>
  <conditionalFormatting sqref="F2845">
    <cfRule type="cellIs" dxfId="117" priority="140" operator="lessThan">
      <formula>0</formula>
    </cfRule>
  </conditionalFormatting>
  <conditionalFormatting sqref="F2846">
    <cfRule type="cellIs" dxfId="116" priority="136" operator="lessThan">
      <formula>0</formula>
    </cfRule>
  </conditionalFormatting>
  <conditionalFormatting sqref="F2846">
    <cfRule type="cellIs" dxfId="115" priority="138" operator="lessThan">
      <formula>0</formula>
    </cfRule>
  </conditionalFormatting>
  <conditionalFormatting sqref="F2846">
    <cfRule type="cellIs" dxfId="114" priority="137" operator="lessThan">
      <formula>0</formula>
    </cfRule>
  </conditionalFormatting>
  <conditionalFormatting sqref="F2847">
    <cfRule type="cellIs" dxfId="113" priority="133" operator="lessThan">
      <formula>0</formula>
    </cfRule>
  </conditionalFormatting>
  <conditionalFormatting sqref="F2847">
    <cfRule type="cellIs" dxfId="112" priority="135" operator="lessThan">
      <formula>0</formula>
    </cfRule>
  </conditionalFormatting>
  <conditionalFormatting sqref="F2847">
    <cfRule type="cellIs" dxfId="111" priority="134" operator="lessThan">
      <formula>0</formula>
    </cfRule>
  </conditionalFormatting>
  <conditionalFormatting sqref="F2848">
    <cfRule type="cellIs" dxfId="110" priority="130" operator="lessThan">
      <formula>0</formula>
    </cfRule>
  </conditionalFormatting>
  <conditionalFormatting sqref="F2848">
    <cfRule type="cellIs" dxfId="109" priority="132" operator="lessThan">
      <formula>0</formula>
    </cfRule>
  </conditionalFormatting>
  <conditionalFormatting sqref="F2848">
    <cfRule type="cellIs" dxfId="108" priority="131" operator="lessThan">
      <formula>0</formula>
    </cfRule>
  </conditionalFormatting>
  <conditionalFormatting sqref="F2849">
    <cfRule type="cellIs" dxfId="107" priority="127" operator="lessThan">
      <formula>0</formula>
    </cfRule>
  </conditionalFormatting>
  <conditionalFormatting sqref="F2849">
    <cfRule type="cellIs" dxfId="106" priority="129" operator="lessThan">
      <formula>0</formula>
    </cfRule>
  </conditionalFormatting>
  <conditionalFormatting sqref="F2849">
    <cfRule type="cellIs" dxfId="105" priority="128" operator="lessThan">
      <formula>0</formula>
    </cfRule>
  </conditionalFormatting>
  <conditionalFormatting sqref="F2850">
    <cfRule type="cellIs" dxfId="104" priority="124" operator="lessThan">
      <formula>0</formula>
    </cfRule>
  </conditionalFormatting>
  <conditionalFormatting sqref="F2850">
    <cfRule type="cellIs" dxfId="103" priority="126" operator="lessThan">
      <formula>0</formula>
    </cfRule>
  </conditionalFormatting>
  <conditionalFormatting sqref="F2850">
    <cfRule type="cellIs" dxfId="102" priority="125" operator="lessThan">
      <formula>0</formula>
    </cfRule>
  </conditionalFormatting>
  <conditionalFormatting sqref="F2851">
    <cfRule type="cellIs" dxfId="101" priority="121" operator="lessThan">
      <formula>0</formula>
    </cfRule>
  </conditionalFormatting>
  <conditionalFormatting sqref="F2851">
    <cfRule type="cellIs" dxfId="100" priority="123" operator="lessThan">
      <formula>0</formula>
    </cfRule>
  </conditionalFormatting>
  <conditionalFormatting sqref="F2851">
    <cfRule type="cellIs" dxfId="99" priority="122" operator="lessThan">
      <formula>0</formula>
    </cfRule>
  </conditionalFormatting>
  <conditionalFormatting sqref="F2852">
    <cfRule type="cellIs" dxfId="98" priority="118" operator="lessThan">
      <formula>0</formula>
    </cfRule>
  </conditionalFormatting>
  <conditionalFormatting sqref="F2852">
    <cfRule type="cellIs" dxfId="97" priority="120" operator="lessThan">
      <formula>0</formula>
    </cfRule>
  </conditionalFormatting>
  <conditionalFormatting sqref="F2852">
    <cfRule type="cellIs" dxfId="96" priority="119" operator="lessThan">
      <formula>0</formula>
    </cfRule>
  </conditionalFormatting>
  <conditionalFormatting sqref="F2853:F2854">
    <cfRule type="cellIs" dxfId="95" priority="115" operator="lessThan">
      <formula>0</formula>
    </cfRule>
  </conditionalFormatting>
  <conditionalFormatting sqref="F2853:F2854">
    <cfRule type="cellIs" dxfId="94" priority="117" operator="lessThan">
      <formula>0</formula>
    </cfRule>
  </conditionalFormatting>
  <conditionalFormatting sqref="F2853:F2854">
    <cfRule type="cellIs" dxfId="93" priority="116" operator="lessThan">
      <formula>0</formula>
    </cfRule>
  </conditionalFormatting>
  <conditionalFormatting sqref="F2855">
    <cfRule type="cellIs" dxfId="92" priority="112" operator="lessThan">
      <formula>0</formula>
    </cfRule>
  </conditionalFormatting>
  <conditionalFormatting sqref="F2855">
    <cfRule type="cellIs" dxfId="91" priority="114" operator="lessThan">
      <formula>0</formula>
    </cfRule>
  </conditionalFormatting>
  <conditionalFormatting sqref="F2855">
    <cfRule type="cellIs" dxfId="90" priority="113" operator="lessThan">
      <formula>0</formula>
    </cfRule>
  </conditionalFormatting>
  <conditionalFormatting sqref="F2856">
    <cfRule type="cellIs" dxfId="89" priority="109" operator="lessThan">
      <formula>0</formula>
    </cfRule>
  </conditionalFormatting>
  <conditionalFormatting sqref="F2856">
    <cfRule type="cellIs" dxfId="88" priority="111" operator="lessThan">
      <formula>0</formula>
    </cfRule>
  </conditionalFormatting>
  <conditionalFormatting sqref="F2856">
    <cfRule type="cellIs" dxfId="87" priority="110" operator="lessThan">
      <formula>0</formula>
    </cfRule>
  </conditionalFormatting>
  <conditionalFormatting sqref="F2857">
    <cfRule type="cellIs" dxfId="86" priority="106" operator="lessThan">
      <formula>0</formula>
    </cfRule>
  </conditionalFormatting>
  <conditionalFormatting sqref="F2857">
    <cfRule type="cellIs" dxfId="85" priority="108" operator="lessThan">
      <formula>0</formula>
    </cfRule>
  </conditionalFormatting>
  <conditionalFormatting sqref="F2857">
    <cfRule type="cellIs" dxfId="84" priority="107" operator="lessThan">
      <formula>0</formula>
    </cfRule>
  </conditionalFormatting>
  <conditionalFormatting sqref="F2858">
    <cfRule type="cellIs" dxfId="83" priority="103" operator="lessThan">
      <formula>0</formula>
    </cfRule>
  </conditionalFormatting>
  <conditionalFormatting sqref="F2858">
    <cfRule type="cellIs" dxfId="82" priority="105" operator="lessThan">
      <formula>0</formula>
    </cfRule>
  </conditionalFormatting>
  <conditionalFormatting sqref="F2858">
    <cfRule type="cellIs" dxfId="81" priority="104" operator="lessThan">
      <formula>0</formula>
    </cfRule>
  </conditionalFormatting>
  <conditionalFormatting sqref="F2861">
    <cfRule type="cellIs" dxfId="80" priority="97" operator="lessThan">
      <formula>0</formula>
    </cfRule>
  </conditionalFormatting>
  <conditionalFormatting sqref="F2861">
    <cfRule type="cellIs" dxfId="79" priority="99" operator="lessThan">
      <formula>0</formula>
    </cfRule>
  </conditionalFormatting>
  <conditionalFormatting sqref="F2861">
    <cfRule type="cellIs" dxfId="78" priority="98" operator="lessThan">
      <formula>0</formula>
    </cfRule>
  </conditionalFormatting>
  <conditionalFormatting sqref="F2862">
    <cfRule type="cellIs" dxfId="77" priority="94" operator="lessThan">
      <formula>0</formula>
    </cfRule>
  </conditionalFormatting>
  <conditionalFormatting sqref="F2862">
    <cfRule type="cellIs" dxfId="76" priority="96" operator="lessThan">
      <formula>0</formula>
    </cfRule>
  </conditionalFormatting>
  <conditionalFormatting sqref="F2862">
    <cfRule type="cellIs" dxfId="75" priority="95" operator="lessThan">
      <formula>0</formula>
    </cfRule>
  </conditionalFormatting>
  <conditionalFormatting sqref="F2863">
    <cfRule type="cellIs" dxfId="74" priority="91" operator="lessThan">
      <formula>0</formula>
    </cfRule>
  </conditionalFormatting>
  <conditionalFormatting sqref="F2863">
    <cfRule type="cellIs" dxfId="73" priority="93" operator="lessThan">
      <formula>0</formula>
    </cfRule>
  </conditionalFormatting>
  <conditionalFormatting sqref="F2863">
    <cfRule type="cellIs" dxfId="72" priority="92" operator="lessThan">
      <formula>0</formula>
    </cfRule>
  </conditionalFormatting>
  <conditionalFormatting sqref="F2865">
    <cfRule type="cellIs" dxfId="71" priority="85" operator="lessThan">
      <formula>0</formula>
    </cfRule>
  </conditionalFormatting>
  <conditionalFormatting sqref="F2865">
    <cfRule type="cellIs" dxfId="70" priority="87" operator="lessThan">
      <formula>0</formula>
    </cfRule>
  </conditionalFormatting>
  <conditionalFormatting sqref="F2865">
    <cfRule type="cellIs" dxfId="69" priority="86" operator="lessThan">
      <formula>0</formula>
    </cfRule>
  </conditionalFormatting>
  <conditionalFormatting sqref="F2866">
    <cfRule type="cellIs" dxfId="68" priority="79" operator="lessThan">
      <formula>0</formula>
    </cfRule>
  </conditionalFormatting>
  <conditionalFormatting sqref="F2866">
    <cfRule type="cellIs" dxfId="67" priority="81" operator="lessThan">
      <formula>0</formula>
    </cfRule>
  </conditionalFormatting>
  <conditionalFormatting sqref="F2866">
    <cfRule type="cellIs" dxfId="66" priority="80" operator="lessThan">
      <formula>0</formula>
    </cfRule>
  </conditionalFormatting>
  <conditionalFormatting sqref="F2867">
    <cfRule type="cellIs" dxfId="65" priority="76" operator="lessThan">
      <formula>0</formula>
    </cfRule>
  </conditionalFormatting>
  <conditionalFormatting sqref="F2867">
    <cfRule type="cellIs" dxfId="64" priority="78" operator="lessThan">
      <formula>0</formula>
    </cfRule>
  </conditionalFormatting>
  <conditionalFormatting sqref="F2867">
    <cfRule type="cellIs" dxfId="63" priority="77" operator="lessThan">
      <formula>0</formula>
    </cfRule>
  </conditionalFormatting>
  <conditionalFormatting sqref="F2868">
    <cfRule type="cellIs" dxfId="62" priority="73" operator="lessThan">
      <formula>0</formula>
    </cfRule>
  </conditionalFormatting>
  <conditionalFormatting sqref="F2868">
    <cfRule type="cellIs" dxfId="61" priority="75" operator="lessThan">
      <formula>0</formula>
    </cfRule>
  </conditionalFormatting>
  <conditionalFormatting sqref="F2868">
    <cfRule type="cellIs" dxfId="60" priority="74" operator="lessThan">
      <formula>0</formula>
    </cfRule>
  </conditionalFormatting>
  <conditionalFormatting sqref="F2869">
    <cfRule type="cellIs" dxfId="59" priority="70" operator="lessThan">
      <formula>0</formula>
    </cfRule>
  </conditionalFormatting>
  <conditionalFormatting sqref="F2869">
    <cfRule type="cellIs" dxfId="58" priority="72" operator="lessThan">
      <formula>0</formula>
    </cfRule>
  </conditionalFormatting>
  <conditionalFormatting sqref="F2869">
    <cfRule type="cellIs" dxfId="57" priority="71" operator="lessThan">
      <formula>0</formula>
    </cfRule>
  </conditionalFormatting>
  <conditionalFormatting sqref="F2870">
    <cfRule type="cellIs" dxfId="56" priority="67" operator="lessThan">
      <formula>0</formula>
    </cfRule>
  </conditionalFormatting>
  <conditionalFormatting sqref="F2870">
    <cfRule type="cellIs" dxfId="55" priority="69" operator="lessThan">
      <formula>0</formula>
    </cfRule>
  </conditionalFormatting>
  <conditionalFormatting sqref="F2870">
    <cfRule type="cellIs" dxfId="54" priority="68" operator="lessThan">
      <formula>0</formula>
    </cfRule>
  </conditionalFormatting>
  <conditionalFormatting sqref="F2871">
    <cfRule type="cellIs" dxfId="53" priority="64" operator="lessThan">
      <formula>0</formula>
    </cfRule>
  </conditionalFormatting>
  <conditionalFormatting sqref="F2871">
    <cfRule type="cellIs" dxfId="52" priority="66" operator="lessThan">
      <formula>0</formula>
    </cfRule>
  </conditionalFormatting>
  <conditionalFormatting sqref="F2871">
    <cfRule type="cellIs" dxfId="51" priority="65" operator="lessThan">
      <formula>0</formula>
    </cfRule>
  </conditionalFormatting>
  <conditionalFormatting sqref="F2872">
    <cfRule type="cellIs" dxfId="50" priority="61" operator="lessThan">
      <formula>0</formula>
    </cfRule>
  </conditionalFormatting>
  <conditionalFormatting sqref="F2872">
    <cfRule type="cellIs" dxfId="49" priority="63" operator="lessThan">
      <formula>0</formula>
    </cfRule>
  </conditionalFormatting>
  <conditionalFormatting sqref="F2872">
    <cfRule type="cellIs" dxfId="48" priority="62" operator="lessThan">
      <formula>0</formula>
    </cfRule>
  </conditionalFormatting>
  <conditionalFormatting sqref="F3330:F3506">
    <cfRule type="cellIs" dxfId="47" priority="58" operator="lessThan">
      <formula>0</formula>
    </cfRule>
  </conditionalFormatting>
  <conditionalFormatting sqref="F3330:F3506">
    <cfRule type="cellIs" dxfId="46" priority="60" operator="lessThan">
      <formula>0</formula>
    </cfRule>
  </conditionalFormatting>
  <conditionalFormatting sqref="F3330:F3506">
    <cfRule type="cellIs" dxfId="45" priority="59" operator="lessThan">
      <formula>0</formula>
    </cfRule>
  </conditionalFormatting>
  <conditionalFormatting sqref="F2887:F3329">
    <cfRule type="cellIs" dxfId="44" priority="55" operator="lessThan">
      <formula>0</formula>
    </cfRule>
  </conditionalFormatting>
  <conditionalFormatting sqref="F2887:F3329">
    <cfRule type="cellIs" dxfId="43" priority="57" operator="lessThan">
      <formula>0</formula>
    </cfRule>
  </conditionalFormatting>
  <conditionalFormatting sqref="F2887:F3329">
    <cfRule type="cellIs" dxfId="42" priority="56" operator="lessThan">
      <formula>0</formula>
    </cfRule>
  </conditionalFormatting>
  <conditionalFormatting sqref="F2873">
    <cfRule type="cellIs" dxfId="41" priority="49" operator="lessThan">
      <formula>0</formula>
    </cfRule>
  </conditionalFormatting>
  <conditionalFormatting sqref="F2873">
    <cfRule type="cellIs" dxfId="40" priority="51" operator="lessThan">
      <formula>0</formula>
    </cfRule>
  </conditionalFormatting>
  <conditionalFormatting sqref="F2873">
    <cfRule type="cellIs" dxfId="39" priority="50" operator="lessThan">
      <formula>0</formula>
    </cfRule>
  </conditionalFormatting>
  <conditionalFormatting sqref="F2874">
    <cfRule type="cellIs" dxfId="38" priority="46" operator="lessThan">
      <formula>0</formula>
    </cfRule>
  </conditionalFormatting>
  <conditionalFormatting sqref="F2874">
    <cfRule type="cellIs" dxfId="37" priority="48" operator="lessThan">
      <formula>0</formula>
    </cfRule>
  </conditionalFormatting>
  <conditionalFormatting sqref="F2874">
    <cfRule type="cellIs" dxfId="36" priority="47" operator="lessThan">
      <formula>0</formula>
    </cfRule>
  </conditionalFormatting>
  <conditionalFormatting sqref="F2875">
    <cfRule type="cellIs" dxfId="35" priority="43" operator="lessThan">
      <formula>0</formula>
    </cfRule>
  </conditionalFormatting>
  <conditionalFormatting sqref="F2875">
    <cfRule type="cellIs" dxfId="34" priority="45" operator="lessThan">
      <formula>0</formula>
    </cfRule>
  </conditionalFormatting>
  <conditionalFormatting sqref="F2875">
    <cfRule type="cellIs" dxfId="33" priority="44" operator="lessThan">
      <formula>0</formula>
    </cfRule>
  </conditionalFormatting>
  <conditionalFormatting sqref="F2876">
    <cfRule type="cellIs" dxfId="32" priority="40" operator="lessThan">
      <formula>0</formula>
    </cfRule>
  </conditionalFormatting>
  <conditionalFormatting sqref="F2876">
    <cfRule type="cellIs" dxfId="31" priority="42" operator="lessThan">
      <formula>0</formula>
    </cfRule>
  </conditionalFormatting>
  <conditionalFormatting sqref="F2876">
    <cfRule type="cellIs" dxfId="30" priority="41" operator="lessThan">
      <formula>0</formula>
    </cfRule>
  </conditionalFormatting>
  <conditionalFormatting sqref="F2877">
    <cfRule type="cellIs" dxfId="29" priority="37" operator="lessThan">
      <formula>0</formula>
    </cfRule>
  </conditionalFormatting>
  <conditionalFormatting sqref="F2877">
    <cfRule type="cellIs" dxfId="28" priority="39" operator="lessThan">
      <formula>0</formula>
    </cfRule>
  </conditionalFormatting>
  <conditionalFormatting sqref="F2877">
    <cfRule type="cellIs" dxfId="27" priority="38" operator="lessThan">
      <formula>0</formula>
    </cfRule>
  </conditionalFormatting>
  <conditionalFormatting sqref="F2878">
    <cfRule type="cellIs" dxfId="26" priority="34" operator="lessThan">
      <formula>0</formula>
    </cfRule>
  </conditionalFormatting>
  <conditionalFormatting sqref="F2878">
    <cfRule type="cellIs" dxfId="25" priority="36" operator="lessThan">
      <formula>0</formula>
    </cfRule>
  </conditionalFormatting>
  <conditionalFormatting sqref="F2878">
    <cfRule type="cellIs" dxfId="24" priority="35" operator="lessThan">
      <formula>0</formula>
    </cfRule>
  </conditionalFormatting>
  <conditionalFormatting sqref="F2879">
    <cfRule type="cellIs" dxfId="23" priority="31" operator="lessThan">
      <formula>0</formula>
    </cfRule>
  </conditionalFormatting>
  <conditionalFormatting sqref="F2879">
    <cfRule type="cellIs" dxfId="22" priority="33" operator="lessThan">
      <formula>0</formula>
    </cfRule>
  </conditionalFormatting>
  <conditionalFormatting sqref="F2879">
    <cfRule type="cellIs" dxfId="21" priority="32" operator="lessThan">
      <formula>0</formula>
    </cfRule>
  </conditionalFormatting>
  <conditionalFormatting sqref="F2880">
    <cfRule type="cellIs" dxfId="20" priority="28" operator="lessThan">
      <formula>0</formula>
    </cfRule>
  </conditionalFormatting>
  <conditionalFormatting sqref="F2880">
    <cfRule type="cellIs" dxfId="19" priority="30" operator="lessThan">
      <formula>0</formula>
    </cfRule>
  </conditionalFormatting>
  <conditionalFormatting sqref="F2880">
    <cfRule type="cellIs" dxfId="18" priority="29" operator="lessThan">
      <formula>0</formula>
    </cfRule>
  </conditionalFormatting>
  <conditionalFormatting sqref="F2881">
    <cfRule type="cellIs" dxfId="17" priority="22" operator="lessThan">
      <formula>0</formula>
    </cfRule>
  </conditionalFormatting>
  <conditionalFormatting sqref="F2881">
    <cfRule type="cellIs" dxfId="16" priority="24" operator="lessThan">
      <formula>0</formula>
    </cfRule>
  </conditionalFormatting>
  <conditionalFormatting sqref="F2881">
    <cfRule type="cellIs" dxfId="15" priority="23" operator="lessThan">
      <formula>0</formula>
    </cfRule>
  </conditionalFormatting>
  <conditionalFormatting sqref="F2882">
    <cfRule type="cellIs" dxfId="14" priority="19" operator="lessThan">
      <formula>0</formula>
    </cfRule>
  </conditionalFormatting>
  <conditionalFormatting sqref="F2882">
    <cfRule type="cellIs" dxfId="13" priority="21" operator="lessThan">
      <formula>0</formula>
    </cfRule>
  </conditionalFormatting>
  <conditionalFormatting sqref="F2882">
    <cfRule type="cellIs" dxfId="12" priority="20" operator="lessThan">
      <formula>0</formula>
    </cfRule>
  </conditionalFormatting>
  <conditionalFormatting sqref="F2883">
    <cfRule type="cellIs" dxfId="11" priority="16" operator="lessThan">
      <formula>0</formula>
    </cfRule>
  </conditionalFormatting>
  <conditionalFormatting sqref="F2883">
    <cfRule type="cellIs" dxfId="10" priority="18" operator="lessThan">
      <formula>0</formula>
    </cfRule>
  </conditionalFormatting>
  <conditionalFormatting sqref="F2883">
    <cfRule type="cellIs" dxfId="9" priority="17" operator="lessThan">
      <formula>0</formula>
    </cfRule>
  </conditionalFormatting>
  <conditionalFormatting sqref="F2884">
    <cfRule type="cellIs" dxfId="8" priority="13" operator="lessThan">
      <formula>0</formula>
    </cfRule>
  </conditionalFormatting>
  <conditionalFormatting sqref="F2884">
    <cfRule type="cellIs" dxfId="7" priority="15" operator="lessThan">
      <formula>0</formula>
    </cfRule>
  </conditionalFormatting>
  <conditionalFormatting sqref="F2884">
    <cfRule type="cellIs" dxfId="6" priority="14" operator="lessThan">
      <formula>0</formula>
    </cfRule>
  </conditionalFormatting>
  <conditionalFormatting sqref="F2885">
    <cfRule type="cellIs" dxfId="5" priority="10" operator="lessThan">
      <formula>0</formula>
    </cfRule>
  </conditionalFormatting>
  <conditionalFormatting sqref="F2885">
    <cfRule type="cellIs" dxfId="4" priority="12" operator="lessThan">
      <formula>0</formula>
    </cfRule>
  </conditionalFormatting>
  <conditionalFormatting sqref="F2885">
    <cfRule type="cellIs" dxfId="3" priority="11" operator="lessThan">
      <formula>0</formula>
    </cfRule>
  </conditionalFormatting>
  <conditionalFormatting sqref="F2886">
    <cfRule type="cellIs" dxfId="2" priority="1" operator="lessThan">
      <formula>0</formula>
    </cfRule>
  </conditionalFormatting>
  <conditionalFormatting sqref="F2886">
    <cfRule type="cellIs" dxfId="1" priority="3" operator="lessThan">
      <formula>0</formula>
    </cfRule>
  </conditionalFormatting>
  <conditionalFormatting sqref="F2886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O136" sqref="O136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5">
        <v>2342.6999999999998</v>
      </c>
      <c r="C36" s="585">
        <f>'Pb 가격및재고'!N6336</f>
        <v>2299.9</v>
      </c>
      <c r="D36" s="585">
        <f>'Pb 가격및재고'!N6360</f>
        <v>2359.478260869565</v>
      </c>
      <c r="E36" s="585">
        <v>2396.7399999999998</v>
      </c>
      <c r="F36" s="585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5">
        <v>1988.1</v>
      </c>
      <c r="L36" s="503">
        <v>2099.3863636363635</v>
      </c>
      <c r="M36" s="586">
        <v>2212.4749999999999</v>
      </c>
      <c r="N36" s="587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5"/>
      <c r="K37" s="517"/>
      <c r="L37" s="545"/>
      <c r="M37" s="588"/>
      <c r="N37" s="389">
        <v>2208.1666666666702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5">
        <v>1205.6600000000001</v>
      </c>
      <c r="C59" s="585">
        <v>1210.04</v>
      </c>
      <c r="D59" s="585">
        <v>1232.94</v>
      </c>
      <c r="E59" s="585">
        <v>1244.3699999999999</v>
      </c>
      <c r="F59" s="585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5">
        <v>1440.59</v>
      </c>
      <c r="L59" s="503">
        <v>1377.42</v>
      </c>
      <c r="M59" s="586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5"/>
      <c r="K60" s="517"/>
      <c r="L60" s="545"/>
      <c r="M60" s="588"/>
      <c r="N60" s="389">
        <v>1258.6300000000001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5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9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5"/>
      <c r="K83" s="517"/>
      <c r="L83" s="545"/>
      <c r="M83" s="588"/>
      <c r="N83" s="389">
        <v>1246.47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5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9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5"/>
      <c r="K93" s="517"/>
      <c r="L93" s="545"/>
      <c r="M93" s="588"/>
      <c r="N93" s="389">
        <v>1342.11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9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5"/>
      <c r="K111" s="517"/>
      <c r="L111" s="545"/>
      <c r="M111" s="588"/>
      <c r="N111" s="526"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5">
        <v>13360</v>
      </c>
      <c r="C131" s="585">
        <f>'Sb 안티모니'!E3937</f>
        <v>13482.5</v>
      </c>
      <c r="D131" s="585">
        <f>'Sb 안티모니'!E3960</f>
        <v>14659.782608695652</v>
      </c>
      <c r="E131" s="585">
        <v>14941.43</v>
      </c>
      <c r="F131" s="585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6">
        <v>10819.444444444445</v>
      </c>
      <c r="N131" s="585">
        <v>13473.379888268157</v>
      </c>
    </row>
    <row r="132" spans="1:14" ht="15" customHeight="1">
      <c r="A132" s="58" t="s">
        <v>207</v>
      </c>
      <c r="B132" s="478">
        <v>12436.5625</v>
      </c>
      <c r="C132" s="590"/>
      <c r="D132" s="590"/>
      <c r="E132" s="590"/>
      <c r="F132" s="590"/>
      <c r="G132" s="590"/>
      <c r="H132" s="590"/>
      <c r="I132" s="590"/>
      <c r="J132" s="590"/>
      <c r="K132" s="590"/>
      <c r="L132" s="590"/>
      <c r="M132" s="590"/>
      <c r="N132" s="526"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49" t="s">
        <v>201</v>
      </c>
      <c r="B3" s="749"/>
      <c r="C3" s="749"/>
      <c r="D3" s="749"/>
      <c r="E3" s="749"/>
      <c r="F3" s="749"/>
      <c r="G3" s="749"/>
      <c r="H3" s="749"/>
      <c r="I3" s="749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2023-02-01T23:30:58Z</dcterms:modified>
  <cp:category/>
  <cp:contentStatus/>
</cp:coreProperties>
</file>